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tabRatio="619" firstSheet="1" activeTab="2"/>
  </bookViews>
  <sheets>
    <sheet name="Нормы по школам" sheetId="1" r:id="rId1"/>
    <sheet name="Школы СРЕДНЕЕ" sheetId="2" r:id="rId2"/>
    <sheet name="Учреждение (1)" sheetId="3" r:id="rId3"/>
    <sheet name="Учреждение (2)" sheetId="4" r:id="rId4"/>
    <sheet name="Учреждение (3)" sheetId="5" r:id="rId5"/>
    <sheet name="Учреждение (4)" sheetId="6" r:id="rId6"/>
    <sheet name="Учреждение (5)" sheetId="7" r:id="rId7"/>
  </sheets>
  <definedNames>
    <definedName name="_xlnm.Print_Titles" localSheetId="2">'Учреждение (1)'!$A:$A</definedName>
    <definedName name="_xlnm.Print_Titles" localSheetId="3">'Учреждение (2)'!$A:$A</definedName>
    <definedName name="_xlnm.Print_Titles" localSheetId="4">'Учреждение (3)'!$A:$A</definedName>
    <definedName name="_xlnm.Print_Titles" localSheetId="5">'Учреждение (4)'!$A:$A</definedName>
    <definedName name="_xlnm.Print_Titles" localSheetId="6">'Учреждение (5)'!$A:$A</definedName>
    <definedName name="_xlnm.Print_Titles" localSheetId="1">'Школы СРЕДНЕЕ'!$A:$A</definedName>
  </definedNames>
  <calcPr fullCalcOnLoad="1"/>
</workbook>
</file>

<file path=xl/sharedStrings.xml><?xml version="1.0" encoding="utf-8"?>
<sst xmlns="http://schemas.openxmlformats.org/spreadsheetml/2006/main" count="728" uniqueCount="83">
  <si>
    <t>продукты</t>
  </si>
  <si>
    <t>белки, г</t>
  </si>
  <si>
    <t>жиры, г</t>
  </si>
  <si>
    <t>углеводы, г</t>
  </si>
  <si>
    <t>калорийность, ккал</t>
  </si>
  <si>
    <t>хлеб пшеничный</t>
  </si>
  <si>
    <t>хлеб ржаной</t>
  </si>
  <si>
    <t>мука пшеничная</t>
  </si>
  <si>
    <t>картофель</t>
  </si>
  <si>
    <t>фрукты свежие</t>
  </si>
  <si>
    <t>кондитерские изделия</t>
  </si>
  <si>
    <t>сахар</t>
  </si>
  <si>
    <t>масло сливочное</t>
  </si>
  <si>
    <t>масло растительное</t>
  </si>
  <si>
    <t>творог</t>
  </si>
  <si>
    <t>сметана</t>
  </si>
  <si>
    <t>сыр</t>
  </si>
  <si>
    <t>чай</t>
  </si>
  <si>
    <t>соль</t>
  </si>
  <si>
    <t>дрожжи</t>
  </si>
  <si>
    <t>белки</t>
  </si>
  <si>
    <t>жиры</t>
  </si>
  <si>
    <t>углеводы</t>
  </si>
  <si>
    <t>калорийность</t>
  </si>
  <si>
    <t>Биологическая ценность рациона:</t>
  </si>
  <si>
    <t>овощи, зелень</t>
  </si>
  <si>
    <t>какао</t>
  </si>
  <si>
    <t>колбасные изделия</t>
  </si>
  <si>
    <t>% от нормы</t>
  </si>
  <si>
    <t xml:space="preserve"> г</t>
  </si>
  <si>
    <t xml:space="preserve"> ккал</t>
  </si>
  <si>
    <t>брутто, г</t>
  </si>
  <si>
    <t xml:space="preserve"> г </t>
  </si>
  <si>
    <t>Наименование продукции</t>
  </si>
  <si>
    <t>яйцо (в штуках)</t>
  </si>
  <si>
    <t xml:space="preserve"> г, в т.ч.жив. </t>
  </si>
  <si>
    <t xml:space="preserve"> г, в т.ч.раст.</t>
  </si>
  <si>
    <t>фактическая</t>
  </si>
  <si>
    <t>(УЧРЕЖДЕНИЕ)</t>
  </si>
  <si>
    <t>крупы, бобовые</t>
  </si>
  <si>
    <t>макаронные изделия</t>
  </si>
  <si>
    <t>овощи свежие, зелень</t>
  </si>
  <si>
    <t>фрукты (плоды) свежие</t>
  </si>
  <si>
    <t>фрукты (плоды) сухие, в т.ч. шиповник</t>
  </si>
  <si>
    <t>Среднесуточные наборы пищевых продуктов, в том числе, используемых для приготовления блюд и напитков, для обучающихся общеобразовательных учреждений   (приложение 8 к СанПиН 2.4.5.2409-08)</t>
  </si>
  <si>
    <t>рыба-филе</t>
  </si>
  <si>
    <t>яйцо диетическое</t>
  </si>
  <si>
    <t>дрожжи хлебопекарные</t>
  </si>
  <si>
    <t>нетто, г</t>
  </si>
  <si>
    <t>7 - 10 лет</t>
  </si>
  <si>
    <t>11 - 18 лет</t>
  </si>
  <si>
    <t xml:space="preserve">мясо жилованное </t>
  </si>
  <si>
    <t>цыплята 1 категории потрошенные</t>
  </si>
  <si>
    <t>(МЕСЯЦ, ГОД)</t>
  </si>
  <si>
    <t>или мясо на кости 1 кат.</t>
  </si>
  <si>
    <t>или куры 1 кат. п/п</t>
  </si>
  <si>
    <r>
      <t>сметана (</t>
    </r>
    <r>
      <rPr>
        <sz val="8"/>
        <rFont val="Arial Cyr"/>
        <family val="0"/>
      </rPr>
      <t>массовая доля жира не более 15%</t>
    </r>
    <r>
      <rPr>
        <sz val="10"/>
        <rFont val="Arial Cyr"/>
        <family val="2"/>
      </rPr>
      <t>)</t>
    </r>
  </si>
  <si>
    <r>
      <t>творог (</t>
    </r>
    <r>
      <rPr>
        <sz val="8"/>
        <rFont val="Arial Cyr"/>
        <family val="0"/>
      </rPr>
      <t>массовая доля жира 9%</t>
    </r>
    <r>
      <rPr>
        <sz val="10"/>
        <rFont val="Arial Cyr"/>
        <family val="2"/>
      </rPr>
      <t>)</t>
    </r>
  </si>
  <si>
    <t>соки плодоовощные, напитки витаминизированные, в т.ч. инстантные</t>
  </si>
  <si>
    <t>мясо жилованное</t>
  </si>
  <si>
    <t>цыплята 1 кат.потрошенные</t>
  </si>
  <si>
    <t>или куры 1 кат.п/п</t>
  </si>
  <si>
    <t>фрукты сухие, в т.ч. шиповник</t>
  </si>
  <si>
    <t>птица среднее</t>
  </si>
  <si>
    <r>
      <t>молоко (</t>
    </r>
    <r>
      <rPr>
        <sz val="8"/>
        <rFont val="Arial Cyr"/>
        <family val="0"/>
      </rPr>
      <t>массовая доля жира 2,5%</t>
    </r>
    <r>
      <rPr>
        <sz val="10"/>
        <rFont val="Arial Cyr"/>
        <family val="2"/>
      </rPr>
      <t>)</t>
    </r>
  </si>
  <si>
    <r>
      <t>кисломолочные продукты (</t>
    </r>
    <r>
      <rPr>
        <sz val="8"/>
        <rFont val="Arial Cyr"/>
        <family val="0"/>
      </rPr>
      <t>массовая доля жира 2,5%</t>
    </r>
    <r>
      <rPr>
        <sz val="10"/>
        <rFont val="Arial Cyr"/>
        <family val="2"/>
      </rPr>
      <t>)</t>
    </r>
  </si>
  <si>
    <t>молоко среднее</t>
  </si>
  <si>
    <t>кефир среднее</t>
  </si>
  <si>
    <r>
      <t xml:space="preserve">             (</t>
    </r>
    <r>
      <rPr>
        <sz val="8"/>
        <rFont val="Arial Cyr"/>
        <family val="0"/>
      </rPr>
      <t>массовая доля жира 3,2%</t>
    </r>
    <r>
      <rPr>
        <sz val="10"/>
        <rFont val="Arial Cyr"/>
        <family val="2"/>
      </rPr>
      <t>)</t>
    </r>
  </si>
  <si>
    <r>
      <t xml:space="preserve">                                             (</t>
    </r>
    <r>
      <rPr>
        <sz val="8"/>
        <rFont val="Arial Cyr"/>
        <family val="0"/>
      </rPr>
      <t>массовая доля жира 3,2%</t>
    </r>
    <r>
      <rPr>
        <sz val="10"/>
        <rFont val="Arial Cyr"/>
        <family val="2"/>
      </rPr>
      <t>)</t>
    </r>
  </si>
  <si>
    <t>Расчет химического состава продуктов по данным справочника под ред.И.М.Скурихина и В.А.Тутельяна, 2002 г.</t>
  </si>
  <si>
    <t>молоко 2,5%</t>
  </si>
  <si>
    <t>кисломолочные продукты 2,5%</t>
  </si>
  <si>
    <t>или 3,2%</t>
  </si>
  <si>
    <t>соки и витаминиз.напитки</t>
  </si>
  <si>
    <r>
      <rPr>
        <b/>
        <sz val="11"/>
        <rFont val="Arial"/>
        <family val="2"/>
      </rPr>
      <t>ЗАВТРАКИ</t>
    </r>
    <r>
      <rPr>
        <sz val="11"/>
        <rFont val="Arial"/>
        <family val="2"/>
      </rPr>
      <t xml:space="preserve"> 7 - 10 лет </t>
    </r>
    <r>
      <rPr>
        <b/>
        <sz val="11"/>
        <rFont val="Arial"/>
        <family val="2"/>
      </rPr>
      <t>(25% от норм)</t>
    </r>
  </si>
  <si>
    <r>
      <rPr>
        <b/>
        <sz val="11"/>
        <rFont val="Arial"/>
        <family val="2"/>
      </rPr>
      <t xml:space="preserve">ОБЕДЫ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</rPr>
      <t>(35% от норм)</t>
    </r>
  </si>
  <si>
    <r>
      <rPr>
        <b/>
        <sz val="11"/>
        <rFont val="Arial"/>
        <family val="2"/>
      </rPr>
      <t>ОБЕДЫ</t>
    </r>
    <r>
      <rPr>
        <sz val="11"/>
        <rFont val="Arial"/>
        <family val="2"/>
      </rPr>
      <t xml:space="preserve"> 11 - 18 лет </t>
    </r>
    <r>
      <rPr>
        <b/>
        <sz val="11"/>
        <rFont val="Arial"/>
        <family val="2"/>
      </rPr>
      <t>(35% от норм)</t>
    </r>
  </si>
  <si>
    <r>
      <rPr>
        <b/>
        <sz val="11"/>
        <color indexed="8"/>
        <rFont val="Arial"/>
        <family val="2"/>
      </rPr>
      <t xml:space="preserve">ГПД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</rPr>
      <t>(60% от норм)</t>
    </r>
  </si>
  <si>
    <r>
      <rPr>
        <b/>
        <sz val="11"/>
        <rFont val="Arial"/>
        <family val="2"/>
      </rPr>
      <t xml:space="preserve">ГПД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</rPr>
      <t>(60% от норм)</t>
    </r>
  </si>
  <si>
    <r>
      <rPr>
        <b/>
        <sz val="11"/>
        <rFont val="Arial"/>
        <family val="2"/>
      </rPr>
      <t xml:space="preserve">ЗАВТРАКИ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</rPr>
      <t>(25% от норм)</t>
    </r>
  </si>
  <si>
    <t>(УЧРЕЖДЕНИЯ)</t>
  </si>
  <si>
    <t>МБОУ Горкинская СШ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</si>
</sst>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&quot;р.&quot;"/>
    <numFmt numFmtId="185" formatCode="#,##0.0"/>
    <numFmt numFmtId="186" formatCode="0.000000"/>
    <numFmt numFmtId="187" formatCode="0.000000000000000000"/>
    <numFmt numFmtId="188" formatCode="[$-FC19]d\ mmmm\ yyyy\ &quot;г.&quot;"/>
    <numFmt numFmtId="189" formatCode="[$-419]mmmm\ yyyy;@"/>
  </numFmts>
  <fonts count="50">
    <font>
      <sz val="10"/>
      <name val="Arial"/>
      <family val="0"/>
    </font>
    <font>
      <sz val="11"/>
      <name val="Arial"/>
      <family val="2"/>
    </font>
    <font>
      <sz val="11"/>
      <name val="Arial Cyr"/>
      <family val="2"/>
    </font>
    <font>
      <sz val="10"/>
      <name val="Arial Cy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9"/>
      <name val="Arial Cyr"/>
      <family val="2"/>
    </font>
    <font>
      <sz val="9"/>
      <name val="Arial"/>
      <family val="2"/>
    </font>
    <font>
      <b/>
      <sz val="11"/>
      <name val="Arial Cyr"/>
      <family val="0"/>
    </font>
    <font>
      <sz val="6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8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180" fontId="0" fillId="0" borderId="0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vertical="top" wrapText="1"/>
      <protection/>
    </xf>
    <xf numFmtId="180" fontId="8" fillId="0" borderId="25" xfId="0" applyNumberFormat="1" applyFont="1" applyBorder="1" applyAlignment="1">
      <alignment horizontal="right" vertical="top"/>
    </xf>
    <xf numFmtId="189" fontId="1" fillId="33" borderId="26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Font="1" applyBorder="1" applyAlignment="1" applyProtection="1">
      <alignment horizontal="center" vertical="top" wrapText="1"/>
      <protection/>
    </xf>
    <xf numFmtId="1" fontId="0" fillId="0" borderId="0" xfId="0" applyNumberFormat="1" applyFont="1" applyBorder="1" applyAlignment="1" applyProtection="1">
      <alignment horizontal="center" vertical="top" wrapText="1"/>
      <protection/>
    </xf>
    <xf numFmtId="18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7" fillId="0" borderId="27" xfId="0" applyFont="1" applyBorder="1" applyAlignment="1">
      <alignment horizontal="center" vertical="top" wrapText="1"/>
    </xf>
    <xf numFmtId="180" fontId="8" fillId="0" borderId="16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180" fontId="8" fillId="0" borderId="28" xfId="0" applyNumberFormat="1" applyFont="1" applyBorder="1" applyAlignment="1">
      <alignment horizontal="right" vertical="top"/>
    </xf>
    <xf numFmtId="180" fontId="8" fillId="0" borderId="15" xfId="0" applyNumberFormat="1" applyFont="1" applyBorder="1" applyAlignment="1">
      <alignment horizontal="right" vertical="top"/>
    </xf>
    <xf numFmtId="180" fontId="3" fillId="0" borderId="29" xfId="0" applyNumberFormat="1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180" fontId="3" fillId="0" borderId="31" xfId="0" applyNumberFormat="1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180" fontId="3" fillId="0" borderId="33" xfId="0" applyNumberFormat="1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1" fontId="3" fillId="0" borderId="35" xfId="0" applyNumberFormat="1" applyFont="1" applyFill="1" applyBorder="1" applyAlignment="1">
      <alignment horizontal="center" vertical="top" wrapText="1"/>
    </xf>
    <xf numFmtId="1" fontId="3" fillId="0" borderId="36" xfId="0" applyNumberFormat="1" applyFont="1" applyFill="1" applyBorder="1" applyAlignment="1">
      <alignment horizontal="center" vertical="top" wrapText="1"/>
    </xf>
    <xf numFmtId="1" fontId="3" fillId="0" borderId="37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39" xfId="0" applyFont="1" applyFill="1" applyBorder="1" applyAlignment="1">
      <alignment vertical="top" wrapText="1"/>
    </xf>
    <xf numFmtId="1" fontId="3" fillId="0" borderId="40" xfId="0" applyNumberFormat="1" applyFont="1" applyFill="1" applyBorder="1" applyAlignment="1">
      <alignment horizontal="center" vertical="top" wrapText="1"/>
    </xf>
    <xf numFmtId="180" fontId="3" fillId="0" borderId="41" xfId="0" applyNumberFormat="1" applyFont="1" applyFill="1" applyBorder="1" applyAlignment="1">
      <alignment horizontal="center" vertical="top" wrapText="1"/>
    </xf>
    <xf numFmtId="180" fontId="3" fillId="0" borderId="42" xfId="0" applyNumberFormat="1" applyFont="1" applyFill="1" applyBorder="1" applyAlignment="1">
      <alignment horizontal="center" vertical="top" wrapText="1"/>
    </xf>
    <xf numFmtId="180" fontId="3" fillId="0" borderId="42" xfId="0" applyNumberFormat="1" applyFont="1" applyFill="1" applyBorder="1" applyAlignment="1">
      <alignment horizontal="center" vertical="top"/>
    </xf>
    <xf numFmtId="180" fontId="3" fillId="0" borderId="43" xfId="0" applyNumberFormat="1" applyFont="1" applyFill="1" applyBorder="1" applyAlignment="1">
      <alignment horizontal="center" vertical="top" wrapText="1"/>
    </xf>
    <xf numFmtId="180" fontId="3" fillId="0" borderId="44" xfId="0" applyNumberFormat="1" applyFont="1" applyFill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2" fillId="0" borderId="48" xfId="0" applyFont="1" applyBorder="1" applyAlignment="1" applyProtection="1">
      <alignment horizontal="center" vertical="top" wrapText="1"/>
      <protection/>
    </xf>
    <xf numFmtId="0" fontId="2" fillId="0" borderId="49" xfId="0" applyFont="1" applyBorder="1" applyAlignment="1" applyProtection="1">
      <alignment horizontal="center" vertical="top" wrapText="1"/>
      <protection/>
    </xf>
    <xf numFmtId="180" fontId="2" fillId="0" borderId="50" xfId="0" applyNumberFormat="1" applyFont="1" applyBorder="1" applyAlignment="1" applyProtection="1">
      <alignment horizontal="center" wrapText="1"/>
      <protection/>
    </xf>
    <xf numFmtId="180" fontId="2" fillId="0" borderId="51" xfId="0" applyNumberFormat="1" applyFont="1" applyBorder="1" applyAlignment="1" applyProtection="1">
      <alignment horizontal="center" wrapText="1"/>
      <protection/>
    </xf>
    <xf numFmtId="180" fontId="1" fillId="0" borderId="50" xfId="0" applyNumberFormat="1" applyFont="1" applyBorder="1" applyAlignment="1" applyProtection="1">
      <alignment horizontal="center" wrapText="1"/>
      <protection/>
    </xf>
    <xf numFmtId="180" fontId="1" fillId="0" borderId="51" xfId="0" applyNumberFormat="1" applyFont="1" applyBorder="1" applyAlignment="1" applyProtection="1">
      <alignment horizontal="center" wrapText="1"/>
      <protection/>
    </xf>
    <xf numFmtId="180" fontId="2" fillId="0" borderId="12" xfId="0" applyNumberFormat="1" applyFont="1" applyBorder="1" applyAlignment="1" applyProtection="1">
      <alignment horizontal="center" wrapText="1"/>
      <protection/>
    </xf>
    <xf numFmtId="180" fontId="2" fillId="0" borderId="36" xfId="0" applyNumberFormat="1" applyFont="1" applyBorder="1" applyAlignment="1" applyProtection="1">
      <alignment horizontal="center" wrapText="1"/>
      <protection/>
    </xf>
    <xf numFmtId="180" fontId="1" fillId="0" borderId="12" xfId="0" applyNumberFormat="1" applyFont="1" applyBorder="1" applyAlignment="1" applyProtection="1">
      <alignment horizontal="center" wrapText="1"/>
      <protection/>
    </xf>
    <xf numFmtId="180" fontId="1" fillId="0" borderId="36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wrapText="1"/>
      <protection/>
    </xf>
    <xf numFmtId="180" fontId="1" fillId="0" borderId="0" xfId="0" applyNumberFormat="1" applyFont="1" applyBorder="1" applyAlignment="1" applyProtection="1">
      <alignment horizontal="center" vertical="top" wrapText="1"/>
      <protection/>
    </xf>
    <xf numFmtId="180" fontId="2" fillId="0" borderId="0" xfId="0" applyNumberFormat="1" applyFont="1" applyBorder="1" applyAlignment="1" applyProtection="1">
      <alignment horizontal="center" vertical="top" wrapText="1"/>
      <protection/>
    </xf>
    <xf numFmtId="180" fontId="1" fillId="0" borderId="0" xfId="0" applyNumberFormat="1" applyFont="1" applyBorder="1" applyAlignment="1" applyProtection="1">
      <alignment horizontal="right" vertical="top" wrapText="1"/>
      <protection/>
    </xf>
    <xf numFmtId="180" fontId="1" fillId="0" borderId="0" xfId="0" applyNumberFormat="1" applyFont="1" applyBorder="1" applyAlignment="1" applyProtection="1">
      <alignment horizontal="right" wrapText="1"/>
      <protection/>
    </xf>
    <xf numFmtId="0" fontId="2" fillId="0" borderId="25" xfId="0" applyFont="1" applyBorder="1" applyAlignment="1" applyProtection="1">
      <alignment vertical="top" wrapText="1"/>
      <protection/>
    </xf>
    <xf numFmtId="0" fontId="2" fillId="0" borderId="28" xfId="0" applyFont="1" applyBorder="1" applyAlignment="1" applyProtection="1">
      <alignment vertical="top" wrapText="1"/>
      <protection/>
    </xf>
    <xf numFmtId="0" fontId="2" fillId="0" borderId="28" xfId="0" applyFont="1" applyBorder="1" applyAlignment="1" applyProtection="1">
      <alignment horizontal="right" vertical="top" wrapText="1"/>
      <protection/>
    </xf>
    <xf numFmtId="0" fontId="2" fillId="0" borderId="28" xfId="0" applyFont="1" applyFill="1" applyBorder="1" applyAlignment="1" applyProtection="1">
      <alignment vertical="top" wrapText="1"/>
      <protection/>
    </xf>
    <xf numFmtId="0" fontId="2" fillId="0" borderId="28" xfId="0" applyFont="1" applyFill="1" applyBorder="1" applyAlignment="1" applyProtection="1">
      <alignment vertical="top" wrapText="1"/>
      <protection/>
    </xf>
    <xf numFmtId="0" fontId="2" fillId="0" borderId="52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29" xfId="0" applyFont="1" applyBorder="1" applyAlignment="1" applyProtection="1">
      <alignment wrapText="1"/>
      <protection/>
    </xf>
    <xf numFmtId="180" fontId="2" fillId="0" borderId="33" xfId="0" applyNumberFormat="1" applyFont="1" applyBorder="1" applyAlignment="1" applyProtection="1">
      <alignment horizontal="center" wrapText="1"/>
      <protection/>
    </xf>
    <xf numFmtId="180" fontId="2" fillId="0" borderId="37" xfId="0" applyNumberFormat="1" applyFont="1" applyBorder="1" applyAlignment="1" applyProtection="1">
      <alignment horizontal="center" wrapText="1"/>
      <protection/>
    </xf>
    <xf numFmtId="0" fontId="1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4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Border="1" applyAlignment="1">
      <alignment/>
    </xf>
    <xf numFmtId="1" fontId="9" fillId="0" borderId="52" xfId="0" applyNumberFormat="1" applyFont="1" applyBorder="1" applyAlignment="1">
      <alignment horizontal="right"/>
    </xf>
    <xf numFmtId="0" fontId="2" fillId="0" borderId="28" xfId="0" applyFont="1" applyFill="1" applyBorder="1" applyAlignment="1" applyProtection="1">
      <alignment horizontal="right" vertical="top" wrapText="1"/>
      <protection/>
    </xf>
    <xf numFmtId="0" fontId="2" fillId="0" borderId="28" xfId="0" applyFont="1" applyFill="1" applyBorder="1" applyAlignment="1" applyProtection="1">
      <alignment horizontal="right" vertical="top" wrapText="1"/>
      <protection/>
    </xf>
    <xf numFmtId="0" fontId="3" fillId="0" borderId="28" xfId="0" applyFont="1" applyFill="1" applyBorder="1" applyAlignment="1" applyProtection="1">
      <alignment vertical="top" wrapText="1"/>
      <protection/>
    </xf>
    <xf numFmtId="0" fontId="2" fillId="0" borderId="53" xfId="0" applyFont="1" applyBorder="1" applyAlignment="1" applyProtection="1">
      <alignment horizontal="center" vertical="top" wrapText="1"/>
      <protection/>
    </xf>
    <xf numFmtId="0" fontId="3" fillId="0" borderId="54" xfId="0" applyFont="1" applyBorder="1" applyAlignment="1" applyProtection="1">
      <alignment horizontal="center" vertical="top" wrapText="1"/>
      <protection/>
    </xf>
    <xf numFmtId="0" fontId="3" fillId="0" borderId="28" xfId="0" applyFont="1" applyBorder="1" applyAlignment="1" applyProtection="1">
      <alignment vertical="top" wrapText="1"/>
      <protection/>
    </xf>
    <xf numFmtId="0" fontId="0" fillId="0" borderId="35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80" fontId="10" fillId="0" borderId="12" xfId="0" applyNumberFormat="1" applyFont="1" applyBorder="1" applyAlignment="1" applyProtection="1">
      <alignment horizontal="center" wrapText="1"/>
      <protection/>
    </xf>
    <xf numFmtId="180" fontId="1" fillId="0" borderId="33" xfId="0" applyNumberFormat="1" applyFont="1" applyBorder="1" applyAlignment="1" applyProtection="1">
      <alignment horizontal="center" wrapText="1"/>
      <protection/>
    </xf>
    <xf numFmtId="180" fontId="1" fillId="0" borderId="37" xfId="0" applyNumberFormat="1" applyFont="1" applyBorder="1" applyAlignment="1" applyProtection="1">
      <alignment horizontal="center" wrapText="1"/>
      <protection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top" wrapText="1"/>
      <protection/>
    </xf>
    <xf numFmtId="0" fontId="2" fillId="0" borderId="57" xfId="0" applyFont="1" applyBorder="1" applyAlignment="1" applyProtection="1">
      <alignment horizontal="center" vertical="top" wrapText="1"/>
      <protection/>
    </xf>
    <xf numFmtId="0" fontId="2" fillId="0" borderId="58" xfId="0" applyFont="1" applyBorder="1" applyAlignment="1" applyProtection="1">
      <alignment horizontal="center" vertical="top" wrapText="1"/>
      <protection/>
    </xf>
    <xf numFmtId="0" fontId="3" fillId="0" borderId="59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wrapText="1"/>
      <protection locked="0"/>
    </xf>
    <xf numFmtId="180" fontId="2" fillId="0" borderId="50" xfId="0" applyNumberFormat="1" applyFont="1" applyFill="1" applyBorder="1" applyAlignment="1" applyProtection="1">
      <alignment horizontal="center" wrapText="1"/>
      <protection/>
    </xf>
    <xf numFmtId="180" fontId="2" fillId="0" borderId="51" xfId="0" applyNumberFormat="1" applyFont="1" applyFill="1" applyBorder="1" applyAlignment="1" applyProtection="1">
      <alignment horizontal="center" wrapText="1"/>
      <protection/>
    </xf>
    <xf numFmtId="180" fontId="1" fillId="0" borderId="50" xfId="0" applyNumberFormat="1" applyFont="1" applyFill="1" applyBorder="1" applyAlignment="1" applyProtection="1">
      <alignment horizontal="center" wrapText="1"/>
      <protection/>
    </xf>
    <xf numFmtId="180" fontId="1" fillId="0" borderId="51" xfId="0" applyNumberFormat="1" applyFont="1" applyFill="1" applyBorder="1" applyAlignment="1" applyProtection="1">
      <alignment horizontal="center" wrapText="1"/>
      <protection/>
    </xf>
    <xf numFmtId="180" fontId="10" fillId="0" borderId="12" xfId="0" applyNumberFormat="1" applyFont="1" applyFill="1" applyBorder="1" applyAlignment="1" applyProtection="1">
      <alignment horizontal="center" wrapText="1"/>
      <protection/>
    </xf>
    <xf numFmtId="180" fontId="2" fillId="0" borderId="12" xfId="0" applyNumberFormat="1" applyFont="1" applyFill="1" applyBorder="1" applyAlignment="1" applyProtection="1">
      <alignment horizontal="center" wrapText="1"/>
      <protection/>
    </xf>
    <xf numFmtId="180" fontId="2" fillId="0" borderId="36" xfId="0" applyNumberFormat="1" applyFont="1" applyFill="1" applyBorder="1" applyAlignment="1" applyProtection="1">
      <alignment horizontal="center" wrapText="1"/>
      <protection/>
    </xf>
    <xf numFmtId="180" fontId="1" fillId="0" borderId="12" xfId="0" applyNumberFormat="1" applyFont="1" applyFill="1" applyBorder="1" applyAlignment="1" applyProtection="1">
      <alignment horizontal="center" wrapText="1"/>
      <protection/>
    </xf>
    <xf numFmtId="180" fontId="1" fillId="0" borderId="36" xfId="0" applyNumberFormat="1" applyFont="1" applyFill="1" applyBorder="1" applyAlignment="1" applyProtection="1">
      <alignment horizontal="center" wrapText="1"/>
      <protection/>
    </xf>
    <xf numFmtId="180" fontId="10" fillId="0" borderId="33" xfId="0" applyNumberFormat="1" applyFont="1" applyFill="1" applyBorder="1" applyAlignment="1" applyProtection="1">
      <alignment horizontal="center" wrapText="1"/>
      <protection/>
    </xf>
    <xf numFmtId="180" fontId="2" fillId="0" borderId="33" xfId="0" applyNumberFormat="1" applyFont="1" applyFill="1" applyBorder="1" applyAlignment="1" applyProtection="1">
      <alignment horizontal="center" wrapText="1"/>
      <protection/>
    </xf>
    <xf numFmtId="180" fontId="2" fillId="0" borderId="37" xfId="0" applyNumberFormat="1" applyFont="1" applyFill="1" applyBorder="1" applyAlignment="1" applyProtection="1">
      <alignment horizontal="center" wrapText="1"/>
      <protection/>
    </xf>
    <xf numFmtId="180" fontId="1" fillId="0" borderId="33" xfId="0" applyNumberFormat="1" applyFont="1" applyFill="1" applyBorder="1" applyAlignment="1" applyProtection="1">
      <alignment horizontal="center" wrapText="1"/>
      <protection/>
    </xf>
    <xf numFmtId="180" fontId="1" fillId="0" borderId="37" xfId="0" applyNumberFormat="1" applyFont="1" applyFill="1" applyBorder="1" applyAlignment="1" applyProtection="1">
      <alignment horizontal="center" wrapText="1"/>
      <protection/>
    </xf>
    <xf numFmtId="180" fontId="2" fillId="0" borderId="11" xfId="0" applyNumberFormat="1" applyFont="1" applyBorder="1" applyAlignment="1" applyProtection="1">
      <alignment horizontal="center" vertical="top" wrapText="1"/>
      <protection/>
    </xf>
    <xf numFmtId="180" fontId="2" fillId="0" borderId="12" xfId="0" applyNumberFormat="1" applyFont="1" applyBorder="1" applyAlignment="1" applyProtection="1">
      <alignment horizontal="center" vertical="top" wrapText="1"/>
      <protection/>
    </xf>
    <xf numFmtId="1" fontId="2" fillId="0" borderId="36" xfId="0" applyNumberFormat="1" applyFont="1" applyBorder="1" applyAlignment="1" applyProtection="1">
      <alignment horizontal="center" vertical="top" wrapText="1"/>
      <protection/>
    </xf>
    <xf numFmtId="180" fontId="1" fillId="0" borderId="0" xfId="0" applyNumberFormat="1" applyFont="1" applyBorder="1" applyAlignment="1" applyProtection="1">
      <alignment horizontal="center" wrapText="1"/>
      <protection/>
    </xf>
    <xf numFmtId="180" fontId="2" fillId="0" borderId="11" xfId="0" applyNumberFormat="1" applyFont="1" applyBorder="1" applyAlignment="1" applyProtection="1">
      <alignment horizontal="center" vertical="center" wrapText="1"/>
      <protection/>
    </xf>
    <xf numFmtId="180" fontId="2" fillId="0" borderId="12" xfId="0" applyNumberFormat="1" applyFont="1" applyBorder="1" applyAlignment="1" applyProtection="1">
      <alignment horizontal="center" vertical="center" wrapText="1"/>
      <protection/>
    </xf>
    <xf numFmtId="1" fontId="2" fillId="0" borderId="36" xfId="0" applyNumberFormat="1" applyFont="1" applyBorder="1" applyAlignment="1" applyProtection="1">
      <alignment horizontal="center" vertical="center" wrapText="1"/>
      <protection/>
    </xf>
    <xf numFmtId="180" fontId="1" fillId="0" borderId="0" xfId="0" applyNumberFormat="1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vertical="top" wrapText="1"/>
      <protection/>
    </xf>
    <xf numFmtId="0" fontId="3" fillId="0" borderId="28" xfId="0" applyFont="1" applyFill="1" applyBorder="1" applyAlignment="1" applyProtection="1">
      <alignment vertical="top" wrapText="1"/>
      <protection/>
    </xf>
    <xf numFmtId="0" fontId="2" fillId="0" borderId="52" xfId="0" applyFont="1" applyFill="1" applyBorder="1" applyAlignment="1" applyProtection="1">
      <alignment vertical="top" wrapText="1"/>
      <protection/>
    </xf>
    <xf numFmtId="0" fontId="1" fillId="0" borderId="30" xfId="0" applyFont="1" applyBorder="1" applyAlignment="1" applyProtection="1">
      <alignment horizontal="center" wrapText="1"/>
      <protection/>
    </xf>
    <xf numFmtId="180" fontId="10" fillId="0" borderId="33" xfId="0" applyNumberFormat="1" applyFont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180" fontId="10" fillId="0" borderId="29" xfId="0" applyNumberFormat="1" applyFont="1" applyBorder="1" applyAlignment="1" applyProtection="1">
      <alignment horizontal="center" wrapText="1"/>
      <protection/>
    </xf>
    <xf numFmtId="180" fontId="2" fillId="0" borderId="29" xfId="0" applyNumberFormat="1" applyFont="1" applyBorder="1" applyAlignment="1" applyProtection="1">
      <alignment horizontal="center" wrapText="1"/>
      <protection/>
    </xf>
    <xf numFmtId="180" fontId="2" fillId="0" borderId="35" xfId="0" applyNumberFormat="1" applyFont="1" applyBorder="1" applyAlignment="1" applyProtection="1">
      <alignment horizont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10" fillId="0" borderId="50" xfId="0" applyNumberFormat="1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right"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horizontal="right" vertical="top" wrapText="1"/>
      <protection/>
    </xf>
    <xf numFmtId="0" fontId="3" fillId="0" borderId="14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horizontal="right"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 vertical="top" wrapText="1"/>
      <protection/>
    </xf>
    <xf numFmtId="180" fontId="0" fillId="0" borderId="30" xfId="0" applyNumberFormat="1" applyFont="1" applyFill="1" applyBorder="1" applyAlignment="1" applyProtection="1">
      <alignment/>
      <protection locked="0"/>
    </xf>
    <xf numFmtId="180" fontId="0" fillId="0" borderId="11" xfId="0" applyNumberFormat="1" applyFont="1" applyFill="1" applyBorder="1" applyAlignment="1" applyProtection="1">
      <alignment/>
      <protection locked="0"/>
    </xf>
    <xf numFmtId="180" fontId="0" fillId="0" borderId="34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3" fillId="0" borderId="21" xfId="0" applyFont="1" applyBorder="1" applyAlignment="1" applyProtection="1">
      <alignment horizontal="center" vertical="top" wrapText="1"/>
      <protection/>
    </xf>
    <xf numFmtId="0" fontId="1" fillId="0" borderId="30" xfId="0" applyFont="1" applyBorder="1" applyAlignment="1" applyProtection="1">
      <alignment wrapText="1"/>
      <protection/>
    </xf>
    <xf numFmtId="0" fontId="1" fillId="0" borderId="50" xfId="0" applyFont="1" applyBorder="1" applyAlignment="1" applyProtection="1">
      <alignment wrapText="1"/>
      <protection/>
    </xf>
    <xf numFmtId="0" fontId="0" fillId="0" borderId="51" xfId="0" applyFont="1" applyBorder="1" applyAlignment="1" applyProtection="1">
      <alignment wrapText="1"/>
      <protection/>
    </xf>
    <xf numFmtId="0" fontId="1" fillId="0" borderId="50" xfId="0" applyFont="1" applyBorder="1" applyAlignment="1" applyProtection="1">
      <alignment horizontal="center" wrapText="1"/>
      <protection/>
    </xf>
    <xf numFmtId="0" fontId="0" fillId="0" borderId="51" xfId="0" applyFont="1" applyBorder="1" applyAlignment="1" applyProtection="1">
      <alignment horizontal="center" wrapText="1"/>
      <protection/>
    </xf>
    <xf numFmtId="0" fontId="1" fillId="0" borderId="3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0" fillId="0" borderId="35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180" fontId="1" fillId="0" borderId="0" xfId="0" applyNumberFormat="1" applyFont="1" applyBorder="1" applyAlignment="1" applyProtection="1">
      <alignment horizontal="right" vertical="top" wrapText="1"/>
      <protection/>
    </xf>
    <xf numFmtId="180" fontId="1" fillId="0" borderId="0" xfId="0" applyNumberFormat="1" applyFont="1" applyBorder="1" applyAlignment="1" applyProtection="1">
      <alignment horizontal="right" wrapText="1"/>
      <protection/>
    </xf>
    <xf numFmtId="180" fontId="1" fillId="0" borderId="0" xfId="0" applyNumberFormat="1" applyFont="1" applyBorder="1" applyAlignment="1" applyProtection="1">
      <alignment horizontal="center" vertical="top" wrapText="1"/>
      <protection/>
    </xf>
    <xf numFmtId="180" fontId="2" fillId="0" borderId="34" xfId="0" applyNumberFormat="1" applyFont="1" applyBorder="1" applyAlignment="1" applyProtection="1">
      <alignment horizontal="center" vertical="top" wrapText="1"/>
      <protection/>
    </xf>
    <xf numFmtId="180" fontId="2" fillId="0" borderId="33" xfId="0" applyNumberFormat="1" applyFont="1" applyBorder="1" applyAlignment="1" applyProtection="1">
      <alignment horizontal="center" vertical="top" wrapText="1"/>
      <protection/>
    </xf>
    <xf numFmtId="180" fontId="2" fillId="0" borderId="37" xfId="0" applyNumberFormat="1" applyFont="1" applyBorder="1" applyAlignment="1" applyProtection="1">
      <alignment horizontal="center" vertical="top" wrapText="1"/>
      <protection/>
    </xf>
    <xf numFmtId="180" fontId="1" fillId="0" borderId="0" xfId="0" applyNumberFormat="1" applyFont="1" applyBorder="1" applyAlignment="1" applyProtection="1">
      <alignment horizontal="center" vertical="center" wrapText="1"/>
      <protection/>
    </xf>
    <xf numFmtId="180" fontId="1" fillId="0" borderId="0" xfId="0" applyNumberFormat="1" applyFont="1" applyBorder="1" applyAlignment="1" applyProtection="1">
      <alignment horizontal="center" wrapText="1"/>
      <protection/>
    </xf>
    <xf numFmtId="180" fontId="2" fillId="0" borderId="31" xfId="0" applyNumberFormat="1" applyFont="1" applyFill="1" applyBorder="1" applyAlignment="1" applyProtection="1">
      <alignment horizontal="center" wrapText="1"/>
      <protection/>
    </xf>
    <xf numFmtId="180" fontId="2" fillId="0" borderId="4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50" xfId="0" applyFont="1" applyBorder="1" applyAlignment="1" applyProtection="1">
      <alignment horizontal="center" wrapText="1"/>
      <protection/>
    </xf>
    <xf numFmtId="180" fontId="2" fillId="0" borderId="60" xfId="0" applyNumberFormat="1" applyFont="1" applyFill="1" applyBorder="1" applyAlignment="1" applyProtection="1">
      <alignment horizontal="center" wrapText="1"/>
      <protection/>
    </xf>
    <xf numFmtId="180" fontId="2" fillId="0" borderId="61" xfId="0" applyNumberFormat="1" applyFont="1" applyFill="1" applyBorder="1" applyAlignment="1" applyProtection="1">
      <alignment horizontal="center" wrapText="1"/>
      <protection/>
    </xf>
    <xf numFmtId="180" fontId="2" fillId="0" borderId="62" xfId="0" applyNumberFormat="1" applyFont="1" applyFill="1" applyBorder="1" applyAlignment="1" applyProtection="1">
      <alignment horizontal="center" wrapText="1"/>
      <protection/>
    </xf>
    <xf numFmtId="180" fontId="0" fillId="0" borderId="55" xfId="0" applyNumberFormat="1" applyFont="1" applyFill="1" applyBorder="1" applyAlignment="1" applyProtection="1">
      <alignment/>
      <protection locked="0"/>
    </xf>
    <xf numFmtId="180" fontId="0" fillId="0" borderId="42" xfId="0" applyNumberFormat="1" applyFont="1" applyFill="1" applyBorder="1" applyAlignment="1" applyProtection="1">
      <alignment/>
      <protection locked="0"/>
    </xf>
    <xf numFmtId="180" fontId="0" fillId="0" borderId="44" xfId="0" applyNumberFormat="1" applyFont="1" applyFill="1" applyBorder="1" applyAlignment="1" applyProtection="1">
      <alignment/>
      <protection locked="0"/>
    </xf>
    <xf numFmtId="180" fontId="2" fillId="0" borderId="60" xfId="0" applyNumberFormat="1" applyFont="1" applyBorder="1" applyAlignment="1" applyProtection="1">
      <alignment horizontal="center" wrapText="1"/>
      <protection/>
    </xf>
    <xf numFmtId="180" fontId="2" fillId="0" borderId="61" xfId="0" applyNumberFormat="1" applyFont="1" applyBorder="1" applyAlignment="1" applyProtection="1">
      <alignment horizontal="center" wrapText="1"/>
      <protection/>
    </xf>
    <xf numFmtId="180" fontId="2" fillId="0" borderId="62" xfId="0" applyNumberFormat="1" applyFont="1" applyBorder="1" applyAlignment="1" applyProtection="1">
      <alignment horizontal="center" wrapText="1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Border="1" applyAlignment="1">
      <alignment horizontal="left" vertical="top" wrapText="1"/>
    </xf>
    <xf numFmtId="0" fontId="13" fillId="0" borderId="63" xfId="0" applyFont="1" applyBorder="1" applyAlignment="1">
      <alignment horizontal="left" vertical="top" wrapText="1"/>
    </xf>
    <xf numFmtId="0" fontId="3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1" fillId="0" borderId="63" xfId="0" applyNumberFormat="1" applyFont="1" applyFill="1" applyBorder="1" applyAlignment="1">
      <alignment horizontal="center" wrapText="1"/>
    </xf>
    <xf numFmtId="0" fontId="0" fillId="0" borderId="63" xfId="0" applyBorder="1" applyAlignment="1">
      <alignment horizontal="center"/>
    </xf>
    <xf numFmtId="49" fontId="1" fillId="33" borderId="66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6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49" fontId="1" fillId="35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49" fontId="1" fillId="34" borderId="66" xfId="0" applyNumberFormat="1" applyFont="1" applyFill="1" applyBorder="1" applyAlignment="1" applyProtection="1">
      <alignment horizontal="center" vertical="center" wrapText="1"/>
      <protection/>
    </xf>
    <xf numFmtId="0" fontId="1" fillId="34" borderId="67" xfId="0" applyFont="1" applyFill="1" applyBorder="1" applyAlignment="1" applyProtection="1">
      <alignment horizontal="center" vertical="center" wrapText="1"/>
      <protection/>
    </xf>
    <xf numFmtId="0" fontId="1" fillId="34" borderId="45" xfId="0" applyFont="1" applyFill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1" fillId="0" borderId="65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30" xfId="0" applyFont="1" applyBorder="1" applyAlignment="1" applyProtection="1">
      <alignment horizontal="center" wrapText="1"/>
      <protection/>
    </xf>
    <xf numFmtId="0" fontId="1" fillId="0" borderId="55" xfId="0" applyFont="1" applyBorder="1" applyAlignment="1" applyProtection="1">
      <alignment horizontal="center" wrapText="1"/>
      <protection/>
    </xf>
    <xf numFmtId="0" fontId="1" fillId="0" borderId="50" xfId="0" applyFont="1" applyBorder="1" applyAlignment="1" applyProtection="1">
      <alignment horizontal="center" wrapText="1"/>
      <protection/>
    </xf>
    <xf numFmtId="0" fontId="1" fillId="0" borderId="51" xfId="0" applyFont="1" applyBorder="1" applyAlignment="1" applyProtection="1">
      <alignment horizontal="center" wrapText="1"/>
      <protection/>
    </xf>
    <xf numFmtId="0" fontId="1" fillId="0" borderId="68" xfId="0" applyFont="1" applyBorder="1" applyAlignment="1" applyProtection="1">
      <alignment horizontal="center" wrapText="1"/>
      <protection/>
    </xf>
    <xf numFmtId="0" fontId="1" fillId="0" borderId="69" xfId="0" applyFont="1" applyBorder="1" applyAlignment="1" applyProtection="1">
      <alignment horizontal="center" wrapText="1"/>
      <protection/>
    </xf>
    <xf numFmtId="0" fontId="1" fillId="0" borderId="70" xfId="0" applyFont="1" applyBorder="1" applyAlignment="1" applyProtection="1">
      <alignment horizontal="center" wrapText="1"/>
      <protection/>
    </xf>
    <xf numFmtId="0" fontId="1" fillId="0" borderId="71" xfId="0" applyFont="1" applyBorder="1" applyAlignment="1" applyProtection="1">
      <alignment horizontal="center" wrapText="1"/>
      <protection/>
    </xf>
    <xf numFmtId="49" fontId="1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67" xfId="0" applyFont="1" applyFill="1" applyBorder="1" applyAlignment="1" applyProtection="1">
      <alignment horizontal="center" vertical="center" wrapText="1"/>
      <protection locked="0"/>
    </xf>
    <xf numFmtId="0" fontId="1" fillId="34" borderId="45" xfId="0" applyFont="1" applyFill="1" applyBorder="1" applyAlignment="1" applyProtection="1">
      <alignment horizontal="center" vertical="center" wrapText="1"/>
      <protection locked="0"/>
    </xf>
    <xf numFmtId="49" fontId="1" fillId="35" borderId="66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zoomScale="83" zoomScaleNormal="83" zoomScalePageLayoutView="0" workbookViewId="0" topLeftCell="A1">
      <selection activeCell="B38" sqref="B38"/>
    </sheetView>
  </sheetViews>
  <sheetFormatPr defaultColWidth="9.140625" defaultRowHeight="12.75"/>
  <cols>
    <col min="1" max="1" width="52.140625" style="0" customWidth="1"/>
    <col min="2" max="3" width="6.57421875" style="0" customWidth="1"/>
    <col min="4" max="4" width="5.421875" style="0" customWidth="1"/>
    <col min="5" max="5" width="5.7109375" style="0" customWidth="1"/>
    <col min="6" max="6" width="8.421875" style="0" customWidth="1"/>
    <col min="7" max="7" width="11.28125" style="0" customWidth="1"/>
    <col min="8" max="9" width="6.421875" style="0" customWidth="1"/>
    <col min="10" max="10" width="5.57421875" style="3" customWidth="1"/>
    <col min="11" max="11" width="5.28125" style="0" customWidth="1"/>
    <col min="12" max="12" width="8.421875" style="0" customWidth="1"/>
    <col min="13" max="13" width="11.28125" style="0" customWidth="1"/>
  </cols>
  <sheetData>
    <row r="1" spans="1:13" s="13" customFormat="1" ht="27" customHeight="1">
      <c r="A1" s="234" t="s">
        <v>44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13" customFormat="1" ht="10.5" customHeight="1" thickBot="1">
      <c r="A2" s="235" t="s">
        <v>70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3.5" customHeight="1" thickBot="1">
      <c r="A3" s="227" t="s">
        <v>33</v>
      </c>
      <c r="B3" s="229" t="s">
        <v>49</v>
      </c>
      <c r="C3" s="230"/>
      <c r="D3" s="230"/>
      <c r="E3" s="230"/>
      <c r="F3" s="230"/>
      <c r="G3" s="231"/>
      <c r="H3" s="229" t="s">
        <v>50</v>
      </c>
      <c r="I3" s="232"/>
      <c r="J3" s="232"/>
      <c r="K3" s="232"/>
      <c r="L3" s="232"/>
      <c r="M3" s="233"/>
    </row>
    <row r="4" spans="1:13" s="2" customFormat="1" ht="21" customHeight="1" thickBot="1">
      <c r="A4" s="228"/>
      <c r="B4" s="18" t="s">
        <v>31</v>
      </c>
      <c r="C4" s="67" t="s">
        <v>48</v>
      </c>
      <c r="D4" s="42" t="s">
        <v>1</v>
      </c>
      <c r="E4" s="19" t="s">
        <v>2</v>
      </c>
      <c r="F4" s="19" t="s">
        <v>3</v>
      </c>
      <c r="G4" s="20" t="s">
        <v>4</v>
      </c>
      <c r="H4" s="18" t="s">
        <v>31</v>
      </c>
      <c r="I4" s="67" t="s">
        <v>48</v>
      </c>
      <c r="J4" s="42" t="s">
        <v>1</v>
      </c>
      <c r="K4" s="19" t="s">
        <v>2</v>
      </c>
      <c r="L4" s="19" t="s">
        <v>3</v>
      </c>
      <c r="M4" s="20" t="s">
        <v>4</v>
      </c>
    </row>
    <row r="5" spans="1:13" ht="13.5" customHeight="1">
      <c r="A5" s="60" t="s">
        <v>6</v>
      </c>
      <c r="B5" s="7">
        <v>80</v>
      </c>
      <c r="C5" s="68">
        <v>80</v>
      </c>
      <c r="D5" s="62">
        <f>4.9*C5/100</f>
        <v>3.92</v>
      </c>
      <c r="E5" s="48">
        <f>1*C5/100</f>
        <v>0.8</v>
      </c>
      <c r="F5" s="48">
        <f>44.8*C5/100</f>
        <v>35.84</v>
      </c>
      <c r="G5" s="54">
        <f>210*C5/100</f>
        <v>168</v>
      </c>
      <c r="H5" s="49">
        <v>120</v>
      </c>
      <c r="I5" s="72">
        <v>120</v>
      </c>
      <c r="J5" s="62">
        <f>4.9*I5/100</f>
        <v>5.88</v>
      </c>
      <c r="K5" s="48">
        <f>1*I5/100</f>
        <v>1.2</v>
      </c>
      <c r="L5" s="48">
        <f>44.8*I5/100</f>
        <v>53.76</v>
      </c>
      <c r="M5" s="54">
        <f>210*I5/100</f>
        <v>252</v>
      </c>
    </row>
    <row r="6" spans="1:13" ht="13.5" customHeight="1">
      <c r="A6" s="57" t="s">
        <v>5</v>
      </c>
      <c r="B6" s="8">
        <v>150</v>
      </c>
      <c r="C6" s="69">
        <v>150</v>
      </c>
      <c r="D6" s="63">
        <f>7.6*C6/100</f>
        <v>11.4</v>
      </c>
      <c r="E6" s="10">
        <f>0.8*C6/100</f>
        <v>1.2</v>
      </c>
      <c r="F6" s="10">
        <f>49.2*C6/100</f>
        <v>73.8</v>
      </c>
      <c r="G6" s="55">
        <f>235*C6/100</f>
        <v>352.5</v>
      </c>
      <c r="H6" s="9">
        <v>200</v>
      </c>
      <c r="I6" s="69">
        <v>200</v>
      </c>
      <c r="J6" s="63">
        <f>7.6*I6/100</f>
        <v>15.2</v>
      </c>
      <c r="K6" s="10">
        <f>0.8*I6/100</f>
        <v>1.6</v>
      </c>
      <c r="L6" s="10">
        <f>49.2*I6/100</f>
        <v>98.4</v>
      </c>
      <c r="M6" s="55">
        <f>235*I6/100</f>
        <v>470</v>
      </c>
    </row>
    <row r="7" spans="1:13" ht="13.5" customHeight="1">
      <c r="A7" s="57" t="s">
        <v>7</v>
      </c>
      <c r="B7" s="8">
        <v>15</v>
      </c>
      <c r="C7" s="69">
        <v>15</v>
      </c>
      <c r="D7" s="64">
        <f>10.8*C7/100</f>
        <v>1.62</v>
      </c>
      <c r="E7" s="10">
        <f>1.3*C7/100</f>
        <v>0.195</v>
      </c>
      <c r="F7" s="10">
        <f>69.9*C7/100</f>
        <v>10.485</v>
      </c>
      <c r="G7" s="55">
        <f>334*C7/100</f>
        <v>50.1</v>
      </c>
      <c r="H7" s="9">
        <v>20</v>
      </c>
      <c r="I7" s="69">
        <v>20</v>
      </c>
      <c r="J7" s="64">
        <f>10.8*I7/100</f>
        <v>2.16</v>
      </c>
      <c r="K7" s="10">
        <f>1.3*I7/100</f>
        <v>0.26</v>
      </c>
      <c r="L7" s="10">
        <f>69.9*I7/100</f>
        <v>13.98</v>
      </c>
      <c r="M7" s="55">
        <f>334*I7/100</f>
        <v>66.8</v>
      </c>
    </row>
    <row r="8" spans="1:13" ht="13.5" customHeight="1">
      <c r="A8" s="57" t="s">
        <v>39</v>
      </c>
      <c r="B8" s="8">
        <v>45</v>
      </c>
      <c r="C8" s="69">
        <v>45</v>
      </c>
      <c r="D8" s="63">
        <f>(12.3+7+12.6+11.5)*C8/400</f>
        <v>4.8825</v>
      </c>
      <c r="E8" s="10">
        <f>(6.2+1+3.3+3.3)*C8/400</f>
        <v>1.5525</v>
      </c>
      <c r="F8" s="10">
        <f>(61.8+74+57.1+66.5)*C8/400</f>
        <v>29.182499999999994</v>
      </c>
      <c r="G8" s="55">
        <f>(352+333+308+342)*C8/400</f>
        <v>150.1875</v>
      </c>
      <c r="H8" s="9">
        <v>50</v>
      </c>
      <c r="I8" s="69">
        <v>50</v>
      </c>
      <c r="J8" s="63">
        <f>(12.3+7+12.6+11.5)*I8/400</f>
        <v>5.425</v>
      </c>
      <c r="K8" s="10">
        <f>(6.2+1+3.3+3.3)*I8/400</f>
        <v>1.725</v>
      </c>
      <c r="L8" s="10">
        <f>(61.8+74+57.1+66.5)*I8/400</f>
        <v>32.425</v>
      </c>
      <c r="M8" s="55">
        <f>(352+333+308+342)*I8/400</f>
        <v>166.875</v>
      </c>
    </row>
    <row r="9" spans="1:13" ht="13.5" customHeight="1">
      <c r="A9" s="57" t="s">
        <v>40</v>
      </c>
      <c r="B9" s="8">
        <v>15</v>
      </c>
      <c r="C9" s="69">
        <v>15</v>
      </c>
      <c r="D9" s="63">
        <f>11*C9/100</f>
        <v>1.65</v>
      </c>
      <c r="E9" s="10">
        <f>1.3*C9/100</f>
        <v>0.195</v>
      </c>
      <c r="F9" s="10">
        <f>70.5*C9/100</f>
        <v>10.575</v>
      </c>
      <c r="G9" s="55">
        <f>338*C9/100</f>
        <v>50.7</v>
      </c>
      <c r="H9" s="9">
        <v>20</v>
      </c>
      <c r="I9" s="69">
        <v>20</v>
      </c>
      <c r="J9" s="63">
        <f>11*I9/100</f>
        <v>2.2</v>
      </c>
      <c r="K9" s="10">
        <f>1.3*I9/100</f>
        <v>0.26</v>
      </c>
      <c r="L9" s="10">
        <f>70.5*I9/100</f>
        <v>14.1</v>
      </c>
      <c r="M9" s="55">
        <f>338*I9/100</f>
        <v>67.6</v>
      </c>
    </row>
    <row r="10" spans="1:13" ht="13.5" customHeight="1">
      <c r="A10" s="57" t="s">
        <v>8</v>
      </c>
      <c r="B10" s="8">
        <v>250</v>
      </c>
      <c r="C10" s="69">
        <v>188</v>
      </c>
      <c r="D10" s="63">
        <f>2*C10/100</f>
        <v>3.76</v>
      </c>
      <c r="E10" s="10">
        <f>0.4*C10/100</f>
        <v>0.752</v>
      </c>
      <c r="F10" s="10">
        <f>16.3*C10/100</f>
        <v>30.644000000000002</v>
      </c>
      <c r="G10" s="55">
        <f>77*C10/100</f>
        <v>144.76</v>
      </c>
      <c r="H10" s="9">
        <v>250</v>
      </c>
      <c r="I10" s="69">
        <v>188</v>
      </c>
      <c r="J10" s="63">
        <f>2*I10/100</f>
        <v>3.76</v>
      </c>
      <c r="K10" s="10">
        <f>0.4*I10/100</f>
        <v>0.752</v>
      </c>
      <c r="L10" s="10">
        <f>16.3*I10/100</f>
        <v>30.644000000000002</v>
      </c>
      <c r="M10" s="55">
        <f>77*I10/100</f>
        <v>144.76</v>
      </c>
    </row>
    <row r="11" spans="1:13" ht="13.5" customHeight="1">
      <c r="A11" s="57" t="s">
        <v>41</v>
      </c>
      <c r="B11" s="8">
        <v>350</v>
      </c>
      <c r="C11" s="69">
        <v>280</v>
      </c>
      <c r="D11" s="63">
        <f>(1.4+1.8+1.3+1.5+0.7+1.1)*C11/600</f>
        <v>3.64</v>
      </c>
      <c r="E11" s="10">
        <f>(0.2+0.1+0.1+0.1+0.1+0.2)*C11/600</f>
        <v>0.37333333333333335</v>
      </c>
      <c r="F11" s="10">
        <f>(8.2+4.7+6.9+8.8+1.9+3.8)*C11/600</f>
        <v>16.006666666666668</v>
      </c>
      <c r="G11" s="55">
        <f>(41+28+35+42+11+24)*C11/600</f>
        <v>84.46666666666667</v>
      </c>
      <c r="H11" s="9">
        <v>400</v>
      </c>
      <c r="I11" s="69">
        <v>320</v>
      </c>
      <c r="J11" s="63">
        <f>(1.4+1.8+1.3+1.5+0.7+1.1)*I11/600</f>
        <v>4.16</v>
      </c>
      <c r="K11" s="10">
        <f>(0.2+0.1+0.1+0.1+0.1+0.2)*I11/600</f>
        <v>0.4266666666666667</v>
      </c>
      <c r="L11" s="10">
        <f>(8.2+4.7+6.9+8.8+1.9+3.8)*I11/600</f>
        <v>18.293333333333333</v>
      </c>
      <c r="M11" s="55">
        <f>(41+28+35+42+11+24)*I11/600</f>
        <v>96.53333333333333</v>
      </c>
    </row>
    <row r="12" spans="1:13" ht="13.5" customHeight="1">
      <c r="A12" s="57" t="s">
        <v>42</v>
      </c>
      <c r="B12" s="8">
        <v>200</v>
      </c>
      <c r="C12" s="69">
        <v>185</v>
      </c>
      <c r="D12" s="63">
        <f>(0.4+0.9+1.5)*C12/300</f>
        <v>1.7266666666666666</v>
      </c>
      <c r="E12" s="10">
        <f>(0.4+0.2+0.5)*C12/300</f>
        <v>0.6783333333333335</v>
      </c>
      <c r="F12" s="10">
        <f>(9.8+8.1+21)*C12/300</f>
        <v>23.988333333333333</v>
      </c>
      <c r="G12" s="55">
        <f>(47+43+96)*C12/300</f>
        <v>114.7</v>
      </c>
      <c r="H12" s="9">
        <v>200</v>
      </c>
      <c r="I12" s="69">
        <v>185</v>
      </c>
      <c r="J12" s="63">
        <f>(0.4+0.9+1.5)*I12/300</f>
        <v>1.7266666666666666</v>
      </c>
      <c r="K12" s="10">
        <f>(0.4+0.2+0.5)*I12/300</f>
        <v>0.6783333333333335</v>
      </c>
      <c r="L12" s="10">
        <f>(9.8+8.1+21)*I12/300</f>
        <v>23.988333333333333</v>
      </c>
      <c r="M12" s="55">
        <f>(47+43+96)*I12/300</f>
        <v>114.7</v>
      </c>
    </row>
    <row r="13" spans="1:13" ht="13.5" customHeight="1">
      <c r="A13" s="57" t="s">
        <v>43</v>
      </c>
      <c r="B13" s="8">
        <v>15</v>
      </c>
      <c r="C13" s="69">
        <v>15</v>
      </c>
      <c r="D13" s="63">
        <f>(2.3+5.2+2.3+3.4+2.2)*C13/500</f>
        <v>0.4620000000000001</v>
      </c>
      <c r="E13" s="10">
        <f>(0.5+0.3+0.7+1.4+0.1)*C13/500</f>
        <v>0.09</v>
      </c>
      <c r="F13" s="10">
        <f>(65.8+51+57.5+48.3+59)*C13/500</f>
        <v>8.448</v>
      </c>
      <c r="G13" s="55">
        <f>(281+232+256+284+253)*C13/500</f>
        <v>39.18</v>
      </c>
      <c r="H13" s="9">
        <v>20</v>
      </c>
      <c r="I13" s="69">
        <v>20</v>
      </c>
      <c r="J13" s="63">
        <f>(2.3+5.2+2.3+3.4+2.2)*I13/500</f>
        <v>0.6160000000000001</v>
      </c>
      <c r="K13" s="10">
        <f>(0.5+0.3+0.7+1.4+0.1)*I13/500</f>
        <v>0.12</v>
      </c>
      <c r="L13" s="10">
        <f>(65.8+51+57.5+48.3+59)*I13/500</f>
        <v>11.264</v>
      </c>
      <c r="M13" s="55">
        <f>(281+232+256+284+253)*I13/500</f>
        <v>52.24</v>
      </c>
    </row>
    <row r="14" spans="1:13" ht="26.25" customHeight="1">
      <c r="A14" s="57" t="s">
        <v>58</v>
      </c>
      <c r="B14" s="8">
        <v>200</v>
      </c>
      <c r="C14" s="69">
        <v>200</v>
      </c>
      <c r="D14" s="63">
        <f>(0.7+0.5)*C14/200</f>
        <v>1.2</v>
      </c>
      <c r="E14" s="10">
        <f>(0.1+0.1)*C14/200</f>
        <v>0.2</v>
      </c>
      <c r="F14" s="10">
        <f>(13.2+10.1)*C14/200</f>
        <v>23.299999999999997</v>
      </c>
      <c r="G14" s="55">
        <f>(60+46)*C14/200</f>
        <v>106</v>
      </c>
      <c r="H14" s="9">
        <v>200</v>
      </c>
      <c r="I14" s="69">
        <v>200</v>
      </c>
      <c r="J14" s="63">
        <f>(0.7+0.5)*I14/200</f>
        <v>1.2</v>
      </c>
      <c r="K14" s="10">
        <f>(0.1+0.1)*I14/200</f>
        <v>0.2</v>
      </c>
      <c r="L14" s="10">
        <f>(13.2+10.1)*I14/200</f>
        <v>23.299999999999997</v>
      </c>
      <c r="M14" s="55">
        <f>(60+46)*I14/200</f>
        <v>106</v>
      </c>
    </row>
    <row r="15" spans="1:13" ht="13.5" customHeight="1">
      <c r="A15" s="57" t="s">
        <v>51</v>
      </c>
      <c r="B15" s="8">
        <v>77</v>
      </c>
      <c r="C15" s="69">
        <v>70</v>
      </c>
      <c r="D15" s="63">
        <f>18.6*C15/100</f>
        <v>13.02</v>
      </c>
      <c r="E15" s="10">
        <f>16*C15/100</f>
        <v>11.2</v>
      </c>
      <c r="F15" s="10">
        <f>0*C15/100</f>
        <v>0</v>
      </c>
      <c r="G15" s="55">
        <f>218*C15/100</f>
        <v>152.6</v>
      </c>
      <c r="H15" s="9">
        <v>86</v>
      </c>
      <c r="I15" s="69">
        <v>78</v>
      </c>
      <c r="J15" s="63">
        <f>18.6*I15/100</f>
        <v>14.508000000000003</v>
      </c>
      <c r="K15" s="10">
        <f>16*I15/100</f>
        <v>12.48</v>
      </c>
      <c r="L15" s="10">
        <f>0*I15/100</f>
        <v>0</v>
      </c>
      <c r="M15" s="55">
        <f>218*I15/100</f>
        <v>170.04</v>
      </c>
    </row>
    <row r="16" spans="1:13" ht="13.5" customHeight="1">
      <c r="A16" s="59" t="s">
        <v>54</v>
      </c>
      <c r="B16" s="8">
        <v>95</v>
      </c>
      <c r="C16" s="69">
        <v>70</v>
      </c>
      <c r="D16" s="63">
        <f>18.6*C16/100</f>
        <v>13.02</v>
      </c>
      <c r="E16" s="10">
        <f>16*C16/100</f>
        <v>11.2</v>
      </c>
      <c r="F16" s="10">
        <f>0*C16/100</f>
        <v>0</v>
      </c>
      <c r="G16" s="55">
        <f>218*C16/100</f>
        <v>152.6</v>
      </c>
      <c r="H16" s="9">
        <v>105</v>
      </c>
      <c r="I16" s="69">
        <v>78</v>
      </c>
      <c r="J16" s="63">
        <f>18.6*I16/100</f>
        <v>14.508000000000003</v>
      </c>
      <c r="K16" s="10">
        <f>16*I16/100</f>
        <v>12.48</v>
      </c>
      <c r="L16" s="10">
        <f>0*I16/100</f>
        <v>0</v>
      </c>
      <c r="M16" s="55">
        <f>218*I16/100</f>
        <v>170.04</v>
      </c>
    </row>
    <row r="17" spans="1:13" ht="13.5" customHeight="1">
      <c r="A17" s="57" t="s">
        <v>52</v>
      </c>
      <c r="B17" s="8">
        <v>40</v>
      </c>
      <c r="C17" s="69">
        <v>35</v>
      </c>
      <c r="D17" s="63">
        <f>18.7*C17/100</f>
        <v>6.545</v>
      </c>
      <c r="E17" s="10">
        <f>16.1*C17/100</f>
        <v>5.635</v>
      </c>
      <c r="F17" s="10">
        <f>0*C17/100</f>
        <v>0</v>
      </c>
      <c r="G17" s="55">
        <f>220*C17/100</f>
        <v>77</v>
      </c>
      <c r="H17" s="9">
        <v>60</v>
      </c>
      <c r="I17" s="69">
        <v>53</v>
      </c>
      <c r="J17" s="63">
        <f>18.7*I17/100</f>
        <v>9.911</v>
      </c>
      <c r="K17" s="10">
        <f>16.1*I17/100</f>
        <v>8.533000000000001</v>
      </c>
      <c r="L17" s="10">
        <f>0*I17/100</f>
        <v>0</v>
      </c>
      <c r="M17" s="55">
        <f>220*I17/100</f>
        <v>116.6</v>
      </c>
    </row>
    <row r="18" spans="1:13" ht="13.5" customHeight="1">
      <c r="A18" s="59" t="s">
        <v>55</v>
      </c>
      <c r="B18" s="8">
        <v>51</v>
      </c>
      <c r="C18" s="69">
        <v>35</v>
      </c>
      <c r="D18" s="63">
        <f>18.2*C18/100</f>
        <v>6.37</v>
      </c>
      <c r="E18" s="10">
        <f>18.4*C18/100</f>
        <v>6.44</v>
      </c>
      <c r="F18" s="10">
        <f>0*C18/100</f>
        <v>0</v>
      </c>
      <c r="G18" s="55">
        <f>238*C18/100</f>
        <v>83.3</v>
      </c>
      <c r="H18" s="9">
        <v>76</v>
      </c>
      <c r="I18" s="69">
        <v>53</v>
      </c>
      <c r="J18" s="63">
        <f>18.2*I18/100</f>
        <v>9.645999999999999</v>
      </c>
      <c r="K18" s="10">
        <f>18.4*I18/100</f>
        <v>9.751999999999999</v>
      </c>
      <c r="L18" s="10">
        <f>0*I18/100</f>
        <v>0</v>
      </c>
      <c r="M18" s="55">
        <f>238*I18/100</f>
        <v>126.14</v>
      </c>
    </row>
    <row r="19" spans="1:13" ht="13.5" customHeight="1">
      <c r="A19" s="57" t="s">
        <v>45</v>
      </c>
      <c r="B19" s="8">
        <v>60</v>
      </c>
      <c r="C19" s="69">
        <v>58</v>
      </c>
      <c r="D19" s="63">
        <f>(15.9+17+16.6)*C19/300</f>
        <v>9.57</v>
      </c>
      <c r="E19" s="10">
        <f>(0.9+8.5+2.2)*C19/300</f>
        <v>2.242666666666667</v>
      </c>
      <c r="F19" s="10">
        <f>0*C19/100</f>
        <v>0</v>
      </c>
      <c r="G19" s="55">
        <f>(72+145+86)*C19/300</f>
        <v>58.58</v>
      </c>
      <c r="H19" s="9">
        <v>80</v>
      </c>
      <c r="I19" s="69">
        <v>77</v>
      </c>
      <c r="J19" s="63">
        <f>(15.9+17+16.6)*I19/300</f>
        <v>12.705</v>
      </c>
      <c r="K19" s="10">
        <f>(0.9+8.5+2.2)*I19/300</f>
        <v>2.977333333333334</v>
      </c>
      <c r="L19" s="10">
        <f>0*I19/100</f>
        <v>0</v>
      </c>
      <c r="M19" s="55">
        <f>(72+145+86)*I19/300</f>
        <v>77.77</v>
      </c>
    </row>
    <row r="20" spans="1:13" s="6" customFormat="1" ht="13.5" customHeight="1">
      <c r="A20" s="57" t="s">
        <v>27</v>
      </c>
      <c r="B20" s="9">
        <v>15</v>
      </c>
      <c r="C20" s="69">
        <v>14.7</v>
      </c>
      <c r="D20" s="63">
        <f>12.8*C20/100</f>
        <v>1.8816</v>
      </c>
      <c r="E20" s="10">
        <f>22.2*C20/100</f>
        <v>3.2634</v>
      </c>
      <c r="F20" s="10">
        <f>1.5*C20/100</f>
        <v>0.22049999999999997</v>
      </c>
      <c r="G20" s="55">
        <f>257*C20/100</f>
        <v>37.778999999999996</v>
      </c>
      <c r="H20" s="9">
        <v>20</v>
      </c>
      <c r="I20" s="69">
        <v>19.6</v>
      </c>
      <c r="J20" s="63">
        <f>12.8*I20/100</f>
        <v>2.5088000000000004</v>
      </c>
      <c r="K20" s="10">
        <f>22.2*I20/100</f>
        <v>4.3512</v>
      </c>
      <c r="L20" s="10">
        <f>1.5*I20/100</f>
        <v>0.29400000000000004</v>
      </c>
      <c r="M20" s="55">
        <f>257*I20/100</f>
        <v>50.37200000000001</v>
      </c>
    </row>
    <row r="21" spans="1:13" s="6" customFormat="1" ht="13.5" customHeight="1">
      <c r="A21" s="57" t="s">
        <v>64</v>
      </c>
      <c r="B21" s="9">
        <v>300</v>
      </c>
      <c r="C21" s="69">
        <v>300</v>
      </c>
      <c r="D21" s="63">
        <f>2.9*C21/100</f>
        <v>8.7</v>
      </c>
      <c r="E21" s="10">
        <f>2.5*C21/100</f>
        <v>7.5</v>
      </c>
      <c r="F21" s="10">
        <f>4.8*C21/100</f>
        <v>14.4</v>
      </c>
      <c r="G21" s="55">
        <f>54*C21/100</f>
        <v>162</v>
      </c>
      <c r="H21" s="9">
        <v>300</v>
      </c>
      <c r="I21" s="69">
        <v>300</v>
      </c>
      <c r="J21" s="63">
        <f>2.9*I21/100</f>
        <v>8.7</v>
      </c>
      <c r="K21" s="10">
        <f>2.5*I21/100</f>
        <v>7.5</v>
      </c>
      <c r="L21" s="10">
        <f>4.8*I21/100</f>
        <v>14.4</v>
      </c>
      <c r="M21" s="55">
        <f>54*I21/100</f>
        <v>162</v>
      </c>
    </row>
    <row r="22" spans="1:13" s="6" customFormat="1" ht="13.5" customHeight="1">
      <c r="A22" s="57" t="s">
        <v>68</v>
      </c>
      <c r="B22" s="9">
        <v>300</v>
      </c>
      <c r="C22" s="69">
        <v>300</v>
      </c>
      <c r="D22" s="63">
        <f>2.9*C22/100</f>
        <v>8.7</v>
      </c>
      <c r="E22" s="10">
        <f>3.2*C22/100</f>
        <v>9.6</v>
      </c>
      <c r="F22" s="10">
        <f>4.7*C22/100</f>
        <v>14.1</v>
      </c>
      <c r="G22" s="55">
        <f>60*C22/100</f>
        <v>180</v>
      </c>
      <c r="H22" s="9">
        <v>300</v>
      </c>
      <c r="I22" s="69">
        <v>300</v>
      </c>
      <c r="J22" s="63">
        <f>2.9*I22/100</f>
        <v>8.7</v>
      </c>
      <c r="K22" s="10">
        <f>3.2*I22/100</f>
        <v>9.6</v>
      </c>
      <c r="L22" s="10">
        <f>4.7*I22/100</f>
        <v>14.1</v>
      </c>
      <c r="M22" s="55">
        <f>60*I22/100</f>
        <v>180</v>
      </c>
    </row>
    <row r="23" spans="1:13" s="6" customFormat="1" ht="13.5" customHeight="1">
      <c r="A23" s="57" t="s">
        <v>65</v>
      </c>
      <c r="B23" s="9">
        <v>150</v>
      </c>
      <c r="C23" s="69">
        <v>150</v>
      </c>
      <c r="D23" s="63">
        <f>2.7*C23/100</f>
        <v>4.05</v>
      </c>
      <c r="E23" s="10">
        <f>2.5*D23/100</f>
        <v>0.10125</v>
      </c>
      <c r="F23" s="10">
        <f>10.8*C23/100</f>
        <v>16.2</v>
      </c>
      <c r="G23" s="55">
        <f>79*C23/100</f>
        <v>118.5</v>
      </c>
      <c r="H23" s="9">
        <v>180</v>
      </c>
      <c r="I23" s="69">
        <v>180</v>
      </c>
      <c r="J23" s="63">
        <f>2.7*I23/100</f>
        <v>4.86</v>
      </c>
      <c r="K23" s="10">
        <f>2.5*J23/100</f>
        <v>0.1215</v>
      </c>
      <c r="L23" s="10">
        <f>10.8*I23/100</f>
        <v>19.44</v>
      </c>
      <c r="M23" s="55">
        <f>79*I23/100</f>
        <v>142.2</v>
      </c>
    </row>
    <row r="24" spans="1:13" s="6" customFormat="1" ht="13.5" customHeight="1">
      <c r="A24" s="57" t="s">
        <v>69</v>
      </c>
      <c r="B24" s="9">
        <v>150</v>
      </c>
      <c r="C24" s="69">
        <v>150</v>
      </c>
      <c r="D24" s="63">
        <f>2.9*C24/100</f>
        <v>4.35</v>
      </c>
      <c r="E24" s="10">
        <f>3.2*C24/100</f>
        <v>4.8</v>
      </c>
      <c r="F24" s="10">
        <f>4*C24/100</f>
        <v>6</v>
      </c>
      <c r="G24" s="55">
        <f>59*C24/100</f>
        <v>88.5</v>
      </c>
      <c r="H24" s="9">
        <v>180</v>
      </c>
      <c r="I24" s="69">
        <v>180</v>
      </c>
      <c r="J24" s="63">
        <f>2.9*I24/100</f>
        <v>5.22</v>
      </c>
      <c r="K24" s="10">
        <f>3.2*I24/100</f>
        <v>5.76</v>
      </c>
      <c r="L24" s="10">
        <f>4*I24/100</f>
        <v>7.2</v>
      </c>
      <c r="M24" s="55">
        <f>59*I24/100</f>
        <v>106.2</v>
      </c>
    </row>
    <row r="25" spans="1:13" s="6" customFormat="1" ht="13.5" customHeight="1">
      <c r="A25" s="57" t="s">
        <v>57</v>
      </c>
      <c r="B25" s="9">
        <v>50</v>
      </c>
      <c r="C25" s="69">
        <v>50</v>
      </c>
      <c r="D25" s="63">
        <f>18*C25/100</f>
        <v>9</v>
      </c>
      <c r="E25" s="10">
        <f>9*C25/100</f>
        <v>4.5</v>
      </c>
      <c r="F25" s="10">
        <f>3*C25/100</f>
        <v>1.5</v>
      </c>
      <c r="G25" s="55">
        <f>169*C25/100</f>
        <v>84.5</v>
      </c>
      <c r="H25" s="9">
        <v>60</v>
      </c>
      <c r="I25" s="69">
        <v>60</v>
      </c>
      <c r="J25" s="63">
        <f>18*I25/100</f>
        <v>10.8</v>
      </c>
      <c r="K25" s="10">
        <f>9*I25/100</f>
        <v>5.4</v>
      </c>
      <c r="L25" s="10">
        <f>3*I25/100</f>
        <v>1.8</v>
      </c>
      <c r="M25" s="55">
        <f>169*I25/100</f>
        <v>101.4</v>
      </c>
    </row>
    <row r="26" spans="1:13" s="6" customFormat="1" ht="13.5" customHeight="1">
      <c r="A26" s="57" t="s">
        <v>16</v>
      </c>
      <c r="B26" s="9">
        <v>10</v>
      </c>
      <c r="C26" s="69">
        <v>9.8</v>
      </c>
      <c r="D26" s="63">
        <f>26.3*C26/100</f>
        <v>2.5774</v>
      </c>
      <c r="E26" s="10">
        <f>26.6*C26/100</f>
        <v>2.6068000000000002</v>
      </c>
      <c r="F26" s="10">
        <f>0*C26/100</f>
        <v>0</v>
      </c>
      <c r="G26" s="55">
        <f>350*C26/100</f>
        <v>34.300000000000004</v>
      </c>
      <c r="H26" s="9">
        <v>12</v>
      </c>
      <c r="I26" s="69">
        <v>11.8</v>
      </c>
      <c r="J26" s="63">
        <f>26.3*I26/100</f>
        <v>3.1034</v>
      </c>
      <c r="K26" s="10">
        <f>26.6*I26/100</f>
        <v>3.1388000000000007</v>
      </c>
      <c r="L26" s="10">
        <f>0*I26/100</f>
        <v>0</v>
      </c>
      <c r="M26" s="55">
        <f>350*I26/100</f>
        <v>41.3</v>
      </c>
    </row>
    <row r="27" spans="1:13" s="6" customFormat="1" ht="13.5" customHeight="1">
      <c r="A27" s="57" t="s">
        <v>56</v>
      </c>
      <c r="B27" s="9">
        <v>10</v>
      </c>
      <c r="C27" s="69">
        <v>10</v>
      </c>
      <c r="D27" s="63">
        <f>2.6*C27/100</f>
        <v>0.26</v>
      </c>
      <c r="E27" s="10">
        <f>15*C27/100</f>
        <v>1.5</v>
      </c>
      <c r="F27" s="10">
        <f>3.6*C27/100</f>
        <v>0.36</v>
      </c>
      <c r="G27" s="55">
        <f>162*C27/100</f>
        <v>16.2</v>
      </c>
      <c r="H27" s="9">
        <v>10</v>
      </c>
      <c r="I27" s="69">
        <v>10</v>
      </c>
      <c r="J27" s="63">
        <f>2.6*I27/100</f>
        <v>0.26</v>
      </c>
      <c r="K27" s="10">
        <f>15*I27/100</f>
        <v>1.5</v>
      </c>
      <c r="L27" s="10">
        <f>3.6*I27/100</f>
        <v>0.36</v>
      </c>
      <c r="M27" s="55">
        <f>162*I27/100</f>
        <v>16.2</v>
      </c>
    </row>
    <row r="28" spans="1:13" s="6" customFormat="1" ht="13.5" customHeight="1">
      <c r="A28" s="57" t="s">
        <v>12</v>
      </c>
      <c r="B28" s="9">
        <v>30</v>
      </c>
      <c r="C28" s="69">
        <v>30</v>
      </c>
      <c r="D28" s="63">
        <f>0.5*C28/100</f>
        <v>0.15</v>
      </c>
      <c r="E28" s="10">
        <f>82.5*C28/100</f>
        <v>24.75</v>
      </c>
      <c r="F28" s="10">
        <f>0.8*C28/100</f>
        <v>0.24</v>
      </c>
      <c r="G28" s="55">
        <f>748*C28/100</f>
        <v>224.4</v>
      </c>
      <c r="H28" s="9">
        <v>35</v>
      </c>
      <c r="I28" s="69">
        <v>35</v>
      </c>
      <c r="J28" s="63">
        <f>0.5*I28/100</f>
        <v>0.175</v>
      </c>
      <c r="K28" s="10">
        <f>82.5*I28/100</f>
        <v>28.875</v>
      </c>
      <c r="L28" s="10">
        <f>0.8*I28/100</f>
        <v>0.28</v>
      </c>
      <c r="M28" s="55">
        <f>748*I28/100</f>
        <v>261.8</v>
      </c>
    </row>
    <row r="29" spans="1:13" s="6" customFormat="1" ht="13.5" customHeight="1">
      <c r="A29" s="57" t="s">
        <v>13</v>
      </c>
      <c r="B29" s="9">
        <v>15</v>
      </c>
      <c r="C29" s="69">
        <v>15</v>
      </c>
      <c r="D29" s="63">
        <f>0*C29/100</f>
        <v>0</v>
      </c>
      <c r="E29" s="10">
        <f>99.9*C29/100</f>
        <v>14.985</v>
      </c>
      <c r="F29" s="10">
        <f>0*C29/100</f>
        <v>0</v>
      </c>
      <c r="G29" s="55">
        <f>899*C29/100</f>
        <v>134.85</v>
      </c>
      <c r="H29" s="9">
        <v>18</v>
      </c>
      <c r="I29" s="69">
        <v>18</v>
      </c>
      <c r="J29" s="63">
        <f>0*I29/100</f>
        <v>0</v>
      </c>
      <c r="K29" s="10">
        <f>99.9*I29/100</f>
        <v>17.982</v>
      </c>
      <c r="L29" s="10">
        <f>0*I29/100</f>
        <v>0</v>
      </c>
      <c r="M29" s="55">
        <f>899*I29/100</f>
        <v>161.82</v>
      </c>
    </row>
    <row r="30" spans="1:13" s="6" customFormat="1" ht="13.5" customHeight="1">
      <c r="A30" s="57" t="s">
        <v>46</v>
      </c>
      <c r="B30" s="9">
        <v>1</v>
      </c>
      <c r="C30" s="69">
        <v>40</v>
      </c>
      <c r="D30" s="63">
        <f>12.7*C30/100</f>
        <v>5.08</v>
      </c>
      <c r="E30" s="10">
        <f>11.5*C30/100</f>
        <v>4.6</v>
      </c>
      <c r="F30" s="10">
        <f>0.7*C30/100</f>
        <v>0.28</v>
      </c>
      <c r="G30" s="55">
        <f>157*C30/100</f>
        <v>62.8</v>
      </c>
      <c r="H30" s="9">
        <v>1</v>
      </c>
      <c r="I30" s="69">
        <v>40</v>
      </c>
      <c r="J30" s="63">
        <f>12.7*I30/100</f>
        <v>5.08</v>
      </c>
      <c r="K30" s="10">
        <f>11.5*I30/100</f>
        <v>4.6</v>
      </c>
      <c r="L30" s="10">
        <f>0.7*I30/100</f>
        <v>0.28</v>
      </c>
      <c r="M30" s="55">
        <f>157*I30/100</f>
        <v>62.8</v>
      </c>
    </row>
    <row r="31" spans="1:13" s="6" customFormat="1" ht="13.5" customHeight="1">
      <c r="A31" s="57" t="s">
        <v>11</v>
      </c>
      <c r="B31" s="9">
        <v>40</v>
      </c>
      <c r="C31" s="69">
        <v>40</v>
      </c>
      <c r="D31" s="63">
        <f>0*C31/100</f>
        <v>0</v>
      </c>
      <c r="E31" s="10">
        <f>0*C31/100</f>
        <v>0</v>
      </c>
      <c r="F31" s="10">
        <f>99.8*C31/100</f>
        <v>39.92</v>
      </c>
      <c r="G31" s="55">
        <f>399*C31/100</f>
        <v>159.6</v>
      </c>
      <c r="H31" s="9">
        <v>45</v>
      </c>
      <c r="I31" s="69">
        <v>45</v>
      </c>
      <c r="J31" s="63">
        <f>0*I31/100</f>
        <v>0</v>
      </c>
      <c r="K31" s="10">
        <f>0*I31/100</f>
        <v>0</v>
      </c>
      <c r="L31" s="10">
        <f>99.8*I31/100</f>
        <v>44.91</v>
      </c>
      <c r="M31" s="55">
        <f>399*I31/100</f>
        <v>179.55</v>
      </c>
    </row>
    <row r="32" spans="1:13" s="6" customFormat="1" ht="13.5" customHeight="1">
      <c r="A32" s="57" t="s">
        <v>10</v>
      </c>
      <c r="B32" s="9">
        <v>10</v>
      </c>
      <c r="C32" s="69">
        <v>10</v>
      </c>
      <c r="D32" s="63">
        <f>(0.1+0.1+1.5+3.9+10.7+6.4+5.9)*C32/700</f>
        <v>0.4085714285714285</v>
      </c>
      <c r="E32" s="10">
        <f>(0.1+0+7.2+30.6+1.2+16.8+4.7)*C32/700</f>
        <v>0.8657142857142859</v>
      </c>
      <c r="F32" s="10">
        <f>(92.4+79.4+81.8+62.5+71.2+68.5+75)*C32/700</f>
        <v>7.582857142857143</v>
      </c>
      <c r="G32" s="55">
        <f>(371+321+399+542+339+451+366)*C32/700</f>
        <v>39.84285714285714</v>
      </c>
      <c r="H32" s="9">
        <v>15</v>
      </c>
      <c r="I32" s="69">
        <v>15</v>
      </c>
      <c r="J32" s="63">
        <f>(0.1+0.1+1.5+3.9+10.7+6.4+5.9)*I32/700</f>
        <v>0.6128571428571427</v>
      </c>
      <c r="K32" s="10">
        <f>(0.1+0+7.2+30.6+1.2+16.8+4.7)*I32/700</f>
        <v>1.2985714285714287</v>
      </c>
      <c r="L32" s="10">
        <f>(92.4+79.4+81.8+62.5+71.2+68.5+75)*I32/700</f>
        <v>11.374285714285714</v>
      </c>
      <c r="M32" s="55">
        <f>(371+321+399+542+339+451+366)*I32/700</f>
        <v>59.76428571428571</v>
      </c>
    </row>
    <row r="33" spans="1:13" ht="13.5" customHeight="1">
      <c r="A33" s="57" t="s">
        <v>17</v>
      </c>
      <c r="B33" s="8">
        <v>0.4</v>
      </c>
      <c r="C33" s="69">
        <v>0.4</v>
      </c>
      <c r="D33" s="63">
        <f>0.1*C33/100</f>
        <v>0.0004000000000000001</v>
      </c>
      <c r="E33" s="10">
        <f>0*C33/100</f>
        <v>0</v>
      </c>
      <c r="F33" s="10">
        <f>0*C33/100</f>
        <v>0</v>
      </c>
      <c r="G33" s="55">
        <f>0*C33/100</f>
        <v>0</v>
      </c>
      <c r="H33" s="9">
        <v>0.4</v>
      </c>
      <c r="I33" s="69">
        <v>0.4</v>
      </c>
      <c r="J33" s="63">
        <f>0.1*I33/100</f>
        <v>0.0004000000000000001</v>
      </c>
      <c r="K33" s="10">
        <f>0*I33/100</f>
        <v>0</v>
      </c>
      <c r="L33" s="10">
        <f>0*I33/100</f>
        <v>0</v>
      </c>
      <c r="M33" s="55">
        <f>0*I33/100</f>
        <v>0</v>
      </c>
    </row>
    <row r="34" spans="1:13" ht="13.5" customHeight="1">
      <c r="A34" s="57" t="s">
        <v>26</v>
      </c>
      <c r="B34" s="8">
        <v>1.2</v>
      </c>
      <c r="C34" s="69">
        <v>1.2</v>
      </c>
      <c r="D34" s="63">
        <f>24.3*C34/100</f>
        <v>0.2916</v>
      </c>
      <c r="E34" s="10">
        <f>15*C34/100</f>
        <v>0.18</v>
      </c>
      <c r="F34" s="10">
        <f>10.2*C34/100</f>
        <v>0.12239999999999998</v>
      </c>
      <c r="G34" s="55">
        <f>289*C34/100</f>
        <v>3.468</v>
      </c>
      <c r="H34" s="9">
        <v>1.2</v>
      </c>
      <c r="I34" s="69">
        <v>1.2</v>
      </c>
      <c r="J34" s="63">
        <f>24.3*I34/100</f>
        <v>0.2916</v>
      </c>
      <c r="K34" s="10">
        <f>15*I34/100</f>
        <v>0.18</v>
      </c>
      <c r="L34" s="10">
        <f>10.2*I34/100</f>
        <v>0.12239999999999998</v>
      </c>
      <c r="M34" s="55">
        <f>289*I34/100</f>
        <v>3.468</v>
      </c>
    </row>
    <row r="35" spans="1:13" s="6" customFormat="1" ht="13.5" customHeight="1">
      <c r="A35" s="58" t="s">
        <v>47</v>
      </c>
      <c r="B35" s="51">
        <v>1</v>
      </c>
      <c r="C35" s="70">
        <v>1</v>
      </c>
      <c r="D35" s="65">
        <f>12.7*C35/100</f>
        <v>0.127</v>
      </c>
      <c r="E35" s="50">
        <f>2.7*C35/100</f>
        <v>0.027000000000000003</v>
      </c>
      <c r="F35" s="50">
        <f>8.5*C35/100</f>
        <v>0.085</v>
      </c>
      <c r="G35" s="61">
        <f>109*C35/100</f>
        <v>1.09</v>
      </c>
      <c r="H35" s="51">
        <v>2</v>
      </c>
      <c r="I35" s="70">
        <v>2</v>
      </c>
      <c r="J35" s="65">
        <f>12.7*I35/100</f>
        <v>0.254</v>
      </c>
      <c r="K35" s="50">
        <f>2.7*I35/100</f>
        <v>0.054000000000000006</v>
      </c>
      <c r="L35" s="50">
        <f>8.5*I35/100</f>
        <v>0.17</v>
      </c>
      <c r="M35" s="61">
        <f>109*I35/100</f>
        <v>2.18</v>
      </c>
    </row>
    <row r="36" spans="1:13" s="6" customFormat="1" ht="13.5" customHeight="1" thickBot="1">
      <c r="A36" s="21" t="s">
        <v>18</v>
      </c>
      <c r="B36" s="53">
        <v>5</v>
      </c>
      <c r="C36" s="71">
        <v>5</v>
      </c>
      <c r="D36" s="66">
        <v>0</v>
      </c>
      <c r="E36" s="52">
        <v>0</v>
      </c>
      <c r="F36" s="52">
        <v>0</v>
      </c>
      <c r="G36" s="56">
        <v>0</v>
      </c>
      <c r="H36" s="53">
        <v>7</v>
      </c>
      <c r="I36" s="71">
        <v>7</v>
      </c>
      <c r="J36" s="66">
        <v>0</v>
      </c>
      <c r="K36" s="52">
        <v>0</v>
      </c>
      <c r="L36" s="52">
        <v>0</v>
      </c>
      <c r="M36" s="56">
        <v>0</v>
      </c>
    </row>
    <row r="37" spans="1:13" ht="12.75" customHeight="1" thickBot="1">
      <c r="A37" s="225" t="s">
        <v>24</v>
      </c>
      <c r="B37" s="226"/>
      <c r="C37" s="226"/>
      <c r="D37" s="226"/>
      <c r="E37" s="226"/>
      <c r="F37" s="226"/>
      <c r="G37" s="226"/>
      <c r="H37" s="226"/>
      <c r="I37" s="44"/>
      <c r="J37" s="45"/>
      <c r="K37" s="1"/>
      <c r="L37" s="1"/>
      <c r="M37" s="1"/>
    </row>
    <row r="38" spans="1:13" ht="13.5" customHeight="1">
      <c r="A38" s="11" t="s">
        <v>20</v>
      </c>
      <c r="B38" s="36">
        <f>SUM(D5:D14,D16:D17,D19:D20,D22,D24:D36)</f>
        <v>96.22273809523811</v>
      </c>
      <c r="C38" s="15" t="s">
        <v>35</v>
      </c>
      <c r="D38" s="15"/>
      <c r="E38" s="15"/>
      <c r="F38" s="43">
        <f>SUM(D16,D17,D19:D20,D22,D24:D28,D30)</f>
        <v>61.13399999999999</v>
      </c>
      <c r="G38" s="16" t="s">
        <v>32</v>
      </c>
      <c r="H38" s="36">
        <f>SUM(J5:J14,J16:J17,J19:J20,J22,J24:J36)</f>
        <v>116.4577238095238</v>
      </c>
      <c r="I38" s="15" t="s">
        <v>35</v>
      </c>
      <c r="J38" s="15"/>
      <c r="K38" s="15"/>
      <c r="L38" s="43">
        <f>SUM(J16,J17,J19:J20,J22,J24:J28,J30)</f>
        <v>72.9712</v>
      </c>
      <c r="M38" s="16" t="s">
        <v>32</v>
      </c>
    </row>
    <row r="39" spans="1:13" ht="13.5" customHeight="1">
      <c r="A39" s="12" t="s">
        <v>21</v>
      </c>
      <c r="B39" s="46">
        <f>SUM(E5:E14,E16:E17,E19:E20,E22,E24:E36)</f>
        <v>96.79174761904763</v>
      </c>
      <c r="C39" s="14" t="s">
        <v>36</v>
      </c>
      <c r="D39" s="14"/>
      <c r="E39" s="14"/>
      <c r="F39" s="47">
        <f>SUM(E5:E14,E29,E31:E36)</f>
        <v>22.093880952380953</v>
      </c>
      <c r="G39" s="17" t="s">
        <v>29</v>
      </c>
      <c r="H39" s="46">
        <f>SUM(K5:K14,K16:K17,K19:K20,K22,K24:K36)</f>
        <v>113.95190476190477</v>
      </c>
      <c r="I39" s="14" t="s">
        <v>36</v>
      </c>
      <c r="J39" s="14"/>
      <c r="K39" s="14"/>
      <c r="L39" s="47">
        <f>SUM(K5:K14,K29,K31:K36)</f>
        <v>26.736571428571427</v>
      </c>
      <c r="M39" s="17" t="s">
        <v>29</v>
      </c>
    </row>
    <row r="40" spans="1:13" ht="13.5" customHeight="1">
      <c r="A40" s="12" t="s">
        <v>22</v>
      </c>
      <c r="B40" s="46">
        <f>SUM(F5:F14,F16:F17,F19:F20,F22,F24:F36)</f>
        <v>332.6802571428572</v>
      </c>
      <c r="C40" s="14" t="s">
        <v>29</v>
      </c>
      <c r="D40" s="14"/>
      <c r="E40" s="14"/>
      <c r="F40" s="14"/>
      <c r="G40" s="17"/>
      <c r="H40" s="46">
        <f>SUM(L5:L14,L16:L17,L19:L20,L22,L24:L36)</f>
        <v>401.04535238095235</v>
      </c>
      <c r="I40" s="14" t="s">
        <v>29</v>
      </c>
      <c r="J40" s="14"/>
      <c r="K40" s="14"/>
      <c r="L40" s="14"/>
      <c r="M40" s="17"/>
    </row>
    <row r="41" spans="1:13" ht="13.5" customHeight="1" thickBot="1">
      <c r="A41" s="21" t="s">
        <v>23</v>
      </c>
      <c r="B41" s="105">
        <f>SUM(G5:G15,G19:G20,G25:G36,G43:G45)</f>
        <v>2625.254023809524</v>
      </c>
      <c r="C41" s="22" t="s">
        <v>30</v>
      </c>
      <c r="D41" s="22"/>
      <c r="E41" s="22"/>
      <c r="F41" s="22"/>
      <c r="G41" s="23"/>
      <c r="H41" s="105">
        <f>SUM(M5:M14,M16:M17,M19:M20,M22,M24:M36)</f>
        <v>3128.772619047619</v>
      </c>
      <c r="I41" s="22" t="s">
        <v>30</v>
      </c>
      <c r="J41" s="22"/>
      <c r="K41" s="22"/>
      <c r="L41" s="22"/>
      <c r="M41" s="23"/>
    </row>
    <row r="42" spans="1:4" ht="14.25">
      <c r="A42" s="5"/>
      <c r="B42" s="1"/>
      <c r="C42" s="1"/>
      <c r="D42" s="1"/>
    </row>
    <row r="43" spans="1:13" ht="14.25" hidden="1">
      <c r="A43" s="5" t="s">
        <v>63</v>
      </c>
      <c r="C43" s="1"/>
      <c r="D43" s="104">
        <f>AVERAGE(D17,D18)</f>
        <v>6.4575</v>
      </c>
      <c r="E43" s="104">
        <f>AVERAGE(E17,E18)</f>
        <v>6.0375</v>
      </c>
      <c r="F43" s="104">
        <f>AVERAGE(F17,F18)</f>
        <v>0</v>
      </c>
      <c r="G43" s="104">
        <f>AVERAGE(G17,G18)</f>
        <v>80.15</v>
      </c>
      <c r="J43" s="104">
        <f>AVERAGE(J17,J18)</f>
        <v>9.7785</v>
      </c>
      <c r="K43" s="104">
        <f>AVERAGE(K17,K18)</f>
        <v>9.1425</v>
      </c>
      <c r="L43" s="104">
        <f>AVERAGE(L17,L18)</f>
        <v>0</v>
      </c>
      <c r="M43" s="104">
        <f>AVERAGE(M17,M18)</f>
        <v>121.37</v>
      </c>
    </row>
    <row r="44" spans="1:13" ht="14.25" hidden="1">
      <c r="A44" s="5" t="s">
        <v>66</v>
      </c>
      <c r="B44" s="1"/>
      <c r="C44" s="1"/>
      <c r="D44" s="104">
        <f>AVERAGE(D21,D22)</f>
        <v>8.7</v>
      </c>
      <c r="E44" s="104">
        <f aca="true" t="shared" si="0" ref="E44:M44">AVERAGE(E21,E22)</f>
        <v>8.55</v>
      </c>
      <c r="F44" s="104">
        <f t="shared" si="0"/>
        <v>14.25</v>
      </c>
      <c r="G44" s="104">
        <f t="shared" si="0"/>
        <v>171</v>
      </c>
      <c r="H44" s="104"/>
      <c r="I44" s="104"/>
      <c r="J44" s="104">
        <f t="shared" si="0"/>
        <v>8.7</v>
      </c>
      <c r="K44" s="104">
        <f t="shared" si="0"/>
        <v>8.55</v>
      </c>
      <c r="L44" s="104">
        <f t="shared" si="0"/>
        <v>14.25</v>
      </c>
      <c r="M44" s="104">
        <f t="shared" si="0"/>
        <v>171</v>
      </c>
    </row>
    <row r="45" spans="1:13" ht="14.25" hidden="1">
      <c r="A45" s="5" t="s">
        <v>67</v>
      </c>
      <c r="B45" s="1"/>
      <c r="C45" s="1"/>
      <c r="D45" s="104">
        <f>AVERAGE(D23,D24)</f>
        <v>4.199999999999999</v>
      </c>
      <c r="E45" s="104">
        <f aca="true" t="shared" si="1" ref="E45:M45">AVERAGE(E23,E24)</f>
        <v>2.450625</v>
      </c>
      <c r="F45" s="104">
        <f t="shared" si="1"/>
        <v>11.1</v>
      </c>
      <c r="G45" s="104">
        <f t="shared" si="1"/>
        <v>103.5</v>
      </c>
      <c r="H45" s="104"/>
      <c r="I45" s="104"/>
      <c r="J45" s="104">
        <f t="shared" si="1"/>
        <v>5.04</v>
      </c>
      <c r="K45" s="104">
        <f t="shared" si="1"/>
        <v>2.94075</v>
      </c>
      <c r="L45" s="104">
        <f t="shared" si="1"/>
        <v>13.32</v>
      </c>
      <c r="M45" s="104">
        <f t="shared" si="1"/>
        <v>124.19999999999999</v>
      </c>
    </row>
    <row r="46" spans="1:4" ht="14.25">
      <c r="A46" s="5"/>
      <c r="B46" s="1"/>
      <c r="C46" s="1"/>
      <c r="D46" s="1"/>
    </row>
    <row r="47" spans="1:4" ht="14.25">
      <c r="A47" s="5"/>
      <c r="B47" s="1"/>
      <c r="C47" s="1"/>
      <c r="D47" s="1"/>
    </row>
    <row r="48" spans="1:4" ht="14.25">
      <c r="A48" s="5"/>
      <c r="B48" s="1"/>
      <c r="C48" s="1"/>
      <c r="D48" s="1"/>
    </row>
    <row r="49" spans="1:4" ht="14.25">
      <c r="A49" s="5"/>
      <c r="B49" s="1"/>
      <c r="C49" s="1"/>
      <c r="D49" s="1"/>
    </row>
    <row r="50" spans="1:4" ht="14.25">
      <c r="A50" s="5"/>
      <c r="B50" s="1"/>
      <c r="C50" s="1"/>
      <c r="D50" s="1"/>
    </row>
    <row r="51" spans="1:4" ht="14.25">
      <c r="A51" s="5"/>
      <c r="B51" s="1"/>
      <c r="C51" s="1"/>
      <c r="D51" s="1"/>
    </row>
    <row r="52" spans="1:4" ht="14.25">
      <c r="A52" s="5"/>
      <c r="B52" s="1"/>
      <c r="C52" s="1"/>
      <c r="D52" s="1"/>
    </row>
    <row r="53" spans="1:4" ht="14.25">
      <c r="A53" s="5"/>
      <c r="B53" s="1"/>
      <c r="C53" s="1"/>
      <c r="D53" s="1"/>
    </row>
    <row r="54" spans="1:4" ht="14.25">
      <c r="A54" s="5"/>
      <c r="B54" s="1"/>
      <c r="C54" s="1"/>
      <c r="D54" s="1"/>
    </row>
    <row r="55" spans="1:4" ht="14.25">
      <c r="A55" s="5"/>
      <c r="B55" s="1"/>
      <c r="C55" s="1"/>
      <c r="D55" s="1"/>
    </row>
    <row r="56" spans="1:4" ht="14.25">
      <c r="A56" s="5"/>
      <c r="B56" s="1"/>
      <c r="C56" s="1"/>
      <c r="D56" s="1"/>
    </row>
    <row r="57" spans="1:4" ht="14.25">
      <c r="A57" s="5"/>
      <c r="B57" s="1"/>
      <c r="C57" s="1"/>
      <c r="D57" s="1"/>
    </row>
    <row r="58" spans="1:4" ht="14.25">
      <c r="A58" s="5"/>
      <c r="B58" s="1"/>
      <c r="C58" s="1"/>
      <c r="D58" s="1"/>
    </row>
    <row r="59" spans="1:4" ht="14.25">
      <c r="A59" s="5"/>
      <c r="B59" s="1"/>
      <c r="C59" s="1"/>
      <c r="D59" s="1"/>
    </row>
    <row r="60" spans="1:4" ht="14.25">
      <c r="A60" s="5"/>
      <c r="B60" s="1"/>
      <c r="C60" s="1"/>
      <c r="D60" s="1"/>
    </row>
    <row r="61" spans="1:4" ht="14.25">
      <c r="A61" s="5"/>
      <c r="B61" s="1"/>
      <c r="C61" s="1"/>
      <c r="D61" s="1"/>
    </row>
    <row r="62" spans="1:4" ht="14.25">
      <c r="A62" s="5"/>
      <c r="B62" s="1"/>
      <c r="C62" s="1"/>
      <c r="D62" s="1"/>
    </row>
    <row r="63" spans="1:4" ht="14.25">
      <c r="A63" s="5"/>
      <c r="B63" s="1"/>
      <c r="C63" s="1"/>
      <c r="D63" s="1"/>
    </row>
    <row r="64" spans="1:4" ht="14.25">
      <c r="A64" s="5"/>
      <c r="B64" s="1"/>
      <c r="C64" s="1"/>
      <c r="D64" s="1"/>
    </row>
    <row r="65" spans="1:4" ht="14.25">
      <c r="A65" s="5"/>
      <c r="B65" s="1"/>
      <c r="C65" s="1"/>
      <c r="D65" s="1"/>
    </row>
    <row r="66" spans="1:4" ht="14.25">
      <c r="A66" s="5"/>
      <c r="B66" s="1"/>
      <c r="C66" s="1"/>
      <c r="D66" s="1"/>
    </row>
    <row r="67" spans="1:4" ht="14.25">
      <c r="A67" s="5"/>
      <c r="B67" s="1"/>
      <c r="C67" s="1"/>
      <c r="D67" s="1"/>
    </row>
    <row r="68" spans="1:4" ht="14.25">
      <c r="A68" s="5"/>
      <c r="B68" s="1"/>
      <c r="C68" s="1"/>
      <c r="D68" s="1"/>
    </row>
    <row r="69" spans="1:4" ht="14.25">
      <c r="A69" s="5"/>
      <c r="B69" s="1"/>
      <c r="C69" s="1"/>
      <c r="D69" s="1"/>
    </row>
    <row r="70" spans="1:4" ht="14.25">
      <c r="A70" s="5"/>
      <c r="B70" s="1"/>
      <c r="C70" s="1"/>
      <c r="D70" s="1"/>
    </row>
    <row r="71" spans="1:4" ht="12.75">
      <c r="A71" s="4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</sheetData>
  <sheetProtection password="CA75" sheet="1"/>
  <mergeCells count="6">
    <mergeCell ref="A37:H37"/>
    <mergeCell ref="A3:A4"/>
    <mergeCell ref="B3:G3"/>
    <mergeCell ref="H3:M3"/>
    <mergeCell ref="A1:M1"/>
    <mergeCell ref="A2:M2"/>
  </mergeCells>
  <printOptions/>
  <pageMargins left="0.3937007874015748" right="0.3937007874015748" top="0.23" bottom="0.16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84" zoomScalePageLayoutView="0" workbookViewId="0" topLeftCell="A1">
      <pane xSplit="1" ySplit="3" topLeftCell="B4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I14" sqref="I14"/>
    </sheetView>
  </sheetViews>
  <sheetFormatPr defaultColWidth="9.140625" defaultRowHeight="12.75"/>
  <cols>
    <col min="1" max="1" width="25.00390625" style="26" customWidth="1"/>
    <col min="2" max="2" width="7.421875" style="26" customWidth="1"/>
    <col min="3" max="3" width="8.00390625" style="26" customWidth="1"/>
    <col min="4" max="4" width="7.57421875" style="26" customWidth="1"/>
    <col min="5" max="5" width="9.140625" style="26" customWidth="1"/>
    <col min="6" max="6" width="8.00390625" style="26" customWidth="1"/>
    <col min="7" max="7" width="10.140625" style="26" customWidth="1"/>
    <col min="8" max="8" width="13.57421875" style="26" customWidth="1"/>
    <col min="9" max="9" width="7.421875" style="26" customWidth="1"/>
    <col min="10" max="10" width="6.8515625" style="26" customWidth="1"/>
    <col min="11" max="11" width="7.57421875" style="26" customWidth="1"/>
    <col min="12" max="12" width="7.28125" style="26" customWidth="1"/>
    <col min="13" max="13" width="6.8515625" style="26" customWidth="1"/>
    <col min="14" max="14" width="10.140625" style="26" customWidth="1"/>
    <col min="15" max="15" width="13.421875" style="26" customWidth="1"/>
    <col min="16" max="16" width="7.421875" style="26" customWidth="1"/>
    <col min="17" max="17" width="7.28125" style="26" customWidth="1"/>
    <col min="18" max="18" width="7.421875" style="26" customWidth="1"/>
    <col min="19" max="20" width="7.140625" style="26" customWidth="1"/>
    <col min="21" max="21" width="10.140625" style="26" customWidth="1"/>
    <col min="22" max="22" width="13.421875" style="26" customWidth="1"/>
    <col min="23" max="23" width="7.421875" style="26" customWidth="1"/>
    <col min="24" max="24" width="7.140625" style="26" customWidth="1"/>
    <col min="25" max="25" width="7.57421875" style="26" customWidth="1"/>
    <col min="26" max="26" width="7.28125" style="26" customWidth="1"/>
    <col min="27" max="27" width="7.140625" style="26" customWidth="1"/>
    <col min="28" max="28" width="10.28125" style="26" customWidth="1"/>
    <col min="29" max="29" width="13.57421875" style="26" customWidth="1"/>
    <col min="30" max="30" width="7.421875" style="26" customWidth="1"/>
    <col min="31" max="31" width="6.8515625" style="26" customWidth="1"/>
    <col min="32" max="32" width="7.7109375" style="26" customWidth="1"/>
    <col min="33" max="33" width="7.28125" style="26" customWidth="1"/>
    <col min="34" max="34" width="7.00390625" style="26" customWidth="1"/>
    <col min="35" max="35" width="10.140625" style="26" customWidth="1"/>
    <col min="36" max="36" width="13.7109375" style="26" customWidth="1"/>
    <col min="37" max="37" width="7.421875" style="26" customWidth="1"/>
    <col min="38" max="38" width="6.8515625" style="26" customWidth="1"/>
    <col min="39" max="39" width="8.140625" style="26" customWidth="1"/>
    <col min="40" max="40" width="7.28125" style="26" customWidth="1"/>
    <col min="41" max="41" width="7.00390625" style="26" customWidth="1"/>
    <col min="42" max="42" width="10.140625" style="26" customWidth="1"/>
    <col min="43" max="43" width="13.421875" style="26" customWidth="1"/>
    <col min="44" max="16384" width="9.140625" style="26" customWidth="1"/>
  </cols>
  <sheetData>
    <row r="1" spans="1:43" s="24" customFormat="1" ht="15.75" customHeight="1" thickBot="1">
      <c r="A1" s="37" t="s">
        <v>53</v>
      </c>
      <c r="B1" s="237" t="s">
        <v>81</v>
      </c>
      <c r="C1" s="238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241" t="str">
        <f>B1</f>
        <v>(УЧРЕЖДЕНИЯ)</v>
      </c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3"/>
      <c r="AD1" s="244" t="str">
        <f>B1</f>
        <v>(УЧРЕЖДЕНИЯ)</v>
      </c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6"/>
    </row>
    <row r="2" spans="1:43" s="24" customFormat="1" ht="15" customHeight="1" thickBot="1">
      <c r="A2" s="247" t="s">
        <v>0</v>
      </c>
      <c r="B2" s="249" t="s">
        <v>75</v>
      </c>
      <c r="C2" s="250"/>
      <c r="D2" s="250"/>
      <c r="E2" s="250"/>
      <c r="F2" s="250"/>
      <c r="G2" s="250"/>
      <c r="H2" s="251"/>
      <c r="I2" s="252" t="s">
        <v>80</v>
      </c>
      <c r="J2" s="253"/>
      <c r="K2" s="254"/>
      <c r="L2" s="254"/>
      <c r="M2" s="254"/>
      <c r="N2" s="254"/>
      <c r="O2" s="255"/>
      <c r="P2" s="249" t="s">
        <v>76</v>
      </c>
      <c r="Q2" s="250"/>
      <c r="R2" s="250"/>
      <c r="S2" s="250"/>
      <c r="T2" s="250"/>
      <c r="U2" s="250"/>
      <c r="V2" s="251"/>
      <c r="W2" s="256" t="s">
        <v>77</v>
      </c>
      <c r="X2" s="257"/>
      <c r="Y2" s="258"/>
      <c r="Z2" s="258"/>
      <c r="AA2" s="258"/>
      <c r="AB2" s="258"/>
      <c r="AC2" s="259"/>
      <c r="AD2" s="249" t="s">
        <v>78</v>
      </c>
      <c r="AE2" s="250"/>
      <c r="AF2" s="250"/>
      <c r="AG2" s="250"/>
      <c r="AH2" s="250"/>
      <c r="AI2" s="250"/>
      <c r="AJ2" s="251"/>
      <c r="AK2" s="252" t="s">
        <v>79</v>
      </c>
      <c r="AL2" s="253"/>
      <c r="AM2" s="254"/>
      <c r="AN2" s="254"/>
      <c r="AO2" s="254"/>
      <c r="AP2" s="254"/>
      <c r="AQ2" s="255"/>
    </row>
    <row r="3" spans="1:43" s="25" customFormat="1" ht="30" customHeight="1" thickBot="1">
      <c r="A3" s="248"/>
      <c r="B3" s="73" t="s">
        <v>31</v>
      </c>
      <c r="C3" s="109" t="s">
        <v>48</v>
      </c>
      <c r="D3" s="74" t="s">
        <v>28</v>
      </c>
      <c r="E3" s="74" t="s">
        <v>1</v>
      </c>
      <c r="F3" s="74" t="s">
        <v>2</v>
      </c>
      <c r="G3" s="74" t="s">
        <v>3</v>
      </c>
      <c r="H3" s="110" t="s">
        <v>4</v>
      </c>
      <c r="I3" s="73" t="s">
        <v>31</v>
      </c>
      <c r="J3" s="109" t="s">
        <v>48</v>
      </c>
      <c r="K3" s="74" t="s">
        <v>28</v>
      </c>
      <c r="L3" s="74" t="s">
        <v>1</v>
      </c>
      <c r="M3" s="74" t="s">
        <v>2</v>
      </c>
      <c r="N3" s="74" t="s">
        <v>3</v>
      </c>
      <c r="O3" s="110" t="s">
        <v>4</v>
      </c>
      <c r="P3" s="73" t="s">
        <v>31</v>
      </c>
      <c r="Q3" s="109" t="s">
        <v>48</v>
      </c>
      <c r="R3" s="74" t="s">
        <v>28</v>
      </c>
      <c r="S3" s="74" t="s">
        <v>1</v>
      </c>
      <c r="T3" s="74" t="s">
        <v>2</v>
      </c>
      <c r="U3" s="74" t="s">
        <v>3</v>
      </c>
      <c r="V3" s="110" t="s">
        <v>4</v>
      </c>
      <c r="W3" s="182" t="s">
        <v>31</v>
      </c>
      <c r="X3" s="183" t="s">
        <v>48</v>
      </c>
      <c r="Y3" s="184" t="s">
        <v>28</v>
      </c>
      <c r="Z3" s="184" t="s">
        <v>1</v>
      </c>
      <c r="AA3" s="184" t="s">
        <v>2</v>
      </c>
      <c r="AB3" s="184" t="s">
        <v>3</v>
      </c>
      <c r="AC3" s="185" t="s">
        <v>4</v>
      </c>
      <c r="AD3" s="129" t="s">
        <v>31</v>
      </c>
      <c r="AE3" s="130" t="s">
        <v>48</v>
      </c>
      <c r="AF3" s="131" t="s">
        <v>28</v>
      </c>
      <c r="AG3" s="131" t="s">
        <v>1</v>
      </c>
      <c r="AH3" s="131" t="s">
        <v>2</v>
      </c>
      <c r="AI3" s="131" t="s">
        <v>3</v>
      </c>
      <c r="AJ3" s="132" t="s">
        <v>4</v>
      </c>
      <c r="AK3" s="129" t="s">
        <v>31</v>
      </c>
      <c r="AL3" s="130" t="s">
        <v>48</v>
      </c>
      <c r="AM3" s="131" t="s">
        <v>28</v>
      </c>
      <c r="AN3" s="131" t="s">
        <v>1</v>
      </c>
      <c r="AO3" s="131" t="s">
        <v>2</v>
      </c>
      <c r="AP3" s="131" t="s">
        <v>3</v>
      </c>
      <c r="AQ3" s="132" t="s">
        <v>4</v>
      </c>
    </row>
    <row r="4" spans="1:43" s="27" customFormat="1" ht="15" customHeight="1">
      <c r="A4" s="157" t="s">
        <v>6</v>
      </c>
      <c r="B4" s="179" t="e">
        <f>AVERAGE(IF('Учреждение (1)'!B4=0,B47,'Учреждение (1)'!B4),IF('Учреждение (2)'!B4=0,B47,'Учреждение (2)'!B4),IF('Учреждение (3)'!B4=0,B47,'Учреждение (3)'!B4),IF('Учреждение (4)'!B4=0,B47,'Учреждение (4)'!B4),IF('Учреждение (5)'!B4=0,B47,'Учреждение (5)'!B4))</f>
        <v>#DIV/0!</v>
      </c>
      <c r="C4" s="127" t="e">
        <f>B4</f>
        <v>#DIV/0!</v>
      </c>
      <c r="D4" s="168" t="e">
        <f>B4/('Нормы по школам'!C5/100*25)*100</f>
        <v>#DIV/0!</v>
      </c>
      <c r="E4" s="134" t="e">
        <f>C4*'Нормы по школам'!D5/'Нормы по школам'!C5</f>
        <v>#DIV/0!</v>
      </c>
      <c r="F4" s="134" t="e">
        <f>C4*'Нормы по школам'!E5/'Нормы по школам'!C5</f>
        <v>#DIV/0!</v>
      </c>
      <c r="G4" s="134" t="e">
        <f>C4*'Нормы по школам'!F5/'Нормы по школам'!C5</f>
        <v>#DIV/0!</v>
      </c>
      <c r="H4" s="215" t="e">
        <f>C4*'Нормы по школам'!G5/'Нормы по школам'!C5</f>
        <v>#DIV/0!</v>
      </c>
      <c r="I4" s="179" t="e">
        <f>AVERAGE(IF('Учреждение (1)'!I4=0,I47,'Учреждение (1)'!I4),IF('Учреждение (2)'!I4=0,I47,'Учреждение (2)'!I4),IF('Учреждение (3)'!I4=0,I47,'Учреждение (3)'!I4),IF('Учреждение (4)'!I4=0,I47,'Учреждение (4)'!I4),IF('Учреждение (5)'!I4=0,I47,'Учреждение (5)'!I4))</f>
        <v>#DIV/0!</v>
      </c>
      <c r="J4" s="127" t="e">
        <f>I4</f>
        <v>#DIV/0!</v>
      </c>
      <c r="K4" s="168" t="e">
        <f>J4/('Нормы по школам'!C5/100*25)*100</f>
        <v>#DIV/0!</v>
      </c>
      <c r="L4" s="136" t="e">
        <f>J4*'Нормы по школам'!J5/'Нормы по школам'!I5</f>
        <v>#DIV/0!</v>
      </c>
      <c r="M4" s="136" t="e">
        <f>J4*'Нормы по школам'!K5/'Нормы по школам'!I5</f>
        <v>#DIV/0!</v>
      </c>
      <c r="N4" s="136" t="e">
        <f>J4*'Нормы по школам'!L5/'Нормы по школам'!I5</f>
        <v>#DIV/0!</v>
      </c>
      <c r="O4" s="137" t="e">
        <f>J4*'Нормы по школам'!M5/'Нормы по школам'!I5</f>
        <v>#DIV/0!</v>
      </c>
      <c r="P4" s="218" t="e">
        <f>AVERAGE(IF('Учреждение (1)'!P4=0,P47,'Учреждение (1)'!P4),IF('Учреждение (2)'!P4=0,P47,'Учреждение (2)'!P4),IF('Учреждение (3)'!P4=0,P47,'Учреждение (3)'!P4),IF('Учреждение (4)'!P4=0,P47,'Учреждение (4)'!P4),IF('Учреждение (5)'!P4=0,P47,'Учреждение (5)'!P4))</f>
        <v>#DIV/0!</v>
      </c>
      <c r="Q4" s="117" t="e">
        <f>P4</f>
        <v>#DIV/0!</v>
      </c>
      <c r="R4" s="168" t="e">
        <f>Q4/('Нормы по школам'!C5/100*35)*100</f>
        <v>#DIV/0!</v>
      </c>
      <c r="S4" s="134" t="e">
        <f>Q4*'Нормы по школам'!D5/'Нормы по школам'!C5</f>
        <v>#DIV/0!</v>
      </c>
      <c r="T4" s="134" t="e">
        <f>Q4*'Нормы по школам'!E5/'Нормы по школам'!C5</f>
        <v>#DIV/0!</v>
      </c>
      <c r="U4" s="134" t="e">
        <f>Q4*'Нормы по школам'!F5/'Нормы по школам'!C5</f>
        <v>#DIV/0!</v>
      </c>
      <c r="V4" s="135" t="e">
        <f>Q4*'Нормы по школам'!G5/'Нормы по школам'!C5</f>
        <v>#DIV/0!</v>
      </c>
      <c r="W4" s="180" t="e">
        <f>AVERAGE(IF('Учреждение (1)'!W4=0,W47,'Учреждение (1)'!W4),IF('Учреждение (2)'!W4=0,W47,'Учреждение (2)'!W4),IF('Учреждение (3)'!W4=0,W47,'Учреждение (3)'!W4),IF('Учреждение (4)'!W4=0,W47,'Учреждение (4)'!W4),IF('Учреждение (5)'!W4=0,W47,'Учреждение (5)'!W4))</f>
        <v>#DIV/0!</v>
      </c>
      <c r="X4" s="127" t="e">
        <f>W4</f>
        <v>#DIV/0!</v>
      </c>
      <c r="Y4" s="114" t="e">
        <f>X4/('Нормы по школам'!C5/100*35)*100</f>
        <v>#DIV/0!</v>
      </c>
      <c r="Z4" s="136" t="e">
        <f>X4*'Нормы по школам'!J5/'Нормы по школам'!I5</f>
        <v>#DIV/0!</v>
      </c>
      <c r="AA4" s="136" t="e">
        <f>X4*'Нормы по школам'!K5/'Нормы по школам'!I5</f>
        <v>#DIV/0!</v>
      </c>
      <c r="AB4" s="136" t="e">
        <f>X4*'Нормы по школам'!L5/'Нормы по школам'!I5</f>
        <v>#DIV/0!</v>
      </c>
      <c r="AC4" s="137" t="e">
        <f>X4*'Нормы по школам'!M5/'Нормы по школам'!I5</f>
        <v>#DIV/0!</v>
      </c>
      <c r="AD4" s="179" t="e">
        <f>AVERAGE(IF('Учреждение (1)'!AD4=0,AD47,'Учреждение (1)'!AD4),IF('Учреждение (2)'!AD4=0,AD47,'Учреждение (2)'!AD4),IF('Учреждение (3)'!AD4=0,AD47,'Учреждение (3)'!AD4),IF('Учреждение (4)'!AD4=0,AD47,'Учреждение (4)'!AD4),IF('Учреждение (5)'!AD4=0,AD47,'Учреждение (5)'!AD4))</f>
        <v>#DIV/0!</v>
      </c>
      <c r="AE4" s="117" t="e">
        <f>AD4</f>
        <v>#DIV/0!</v>
      </c>
      <c r="AF4" s="168" t="e">
        <f>AE4/('Нормы по школам'!C5/100*60)*100</f>
        <v>#DIV/0!</v>
      </c>
      <c r="AG4" s="134" t="e">
        <f>AE4*'Нормы по школам'!D5/'Нормы по школам'!C5</f>
        <v>#DIV/0!</v>
      </c>
      <c r="AH4" s="134" t="e">
        <f>AE4*'Нормы по школам'!E5/'Нормы по школам'!C5</f>
        <v>#DIV/0!</v>
      </c>
      <c r="AI4" s="134" t="e">
        <f>AE4*'Нормы по школам'!F5/'Нормы по школам'!C5</f>
        <v>#DIV/0!</v>
      </c>
      <c r="AJ4" s="135" t="e">
        <f>AE4*'Нормы по школам'!G5/'Нормы по школам'!C5</f>
        <v>#DIV/0!</v>
      </c>
      <c r="AK4" s="179" t="e">
        <f>AVERAGE(IF('Учреждение (1)'!AK4=0,AK47,'Учреждение (1)'!AK4),IF('Учреждение (2)'!AK4=0,AK47,'Учреждение (2)'!AK4),IF('Учреждение (3)'!AK4=0,AK47,'Учреждение (3)'!AK4),IF('Учреждение (4)'!AK4=0,AK47,'Учреждение (4)'!AK4),IF('Учреждение (5)'!AK4=0,AK47,'Учреждение (5)'!AK4))</f>
        <v>#DIV/0!</v>
      </c>
      <c r="AL4" s="117" t="e">
        <f>AK4</f>
        <v>#DIV/0!</v>
      </c>
      <c r="AM4" s="168" t="e">
        <f>AL4/('Нормы по школам'!C5/100*60)*100</f>
        <v>#DIV/0!</v>
      </c>
      <c r="AN4" s="136" t="e">
        <f>AL4*'Нормы по школам'!J5/'Нормы по школам'!I5</f>
        <v>#DIV/0!</v>
      </c>
      <c r="AO4" s="136" t="e">
        <f>AL4*'Нормы по школам'!K5/'Нормы по школам'!I5</f>
        <v>#DIV/0!</v>
      </c>
      <c r="AP4" s="136" t="e">
        <f>AL4*'Нормы по школам'!L5/'Нормы по школам'!I5</f>
        <v>#DIV/0!</v>
      </c>
      <c r="AQ4" s="137" t="e">
        <f>AL4*'Нормы по школам'!M5/'Нормы по школам'!I5</f>
        <v>#DIV/0!</v>
      </c>
    </row>
    <row r="5" spans="1:43" s="27" customFormat="1" ht="15" customHeight="1">
      <c r="A5" s="94" t="s">
        <v>5</v>
      </c>
      <c r="B5" s="180">
        <f>AVERAGE(IF('Учреждение (1)'!B5=0,B48,'Учреждение (1)'!B5),IF('Учреждение (2)'!B5=0,B48,'Учреждение (2)'!B5),IF('Учреждение (3)'!B5=0,B48,'Учреждение (3)'!B5),IF('Учреждение (4)'!B5=0,B48,'Учреждение (4)'!B5),IF('Учреждение (5)'!B5=0,B48,'Учреждение (5)'!B5))</f>
        <v>42.7</v>
      </c>
      <c r="C5" s="126">
        <f>B5</f>
        <v>42.7</v>
      </c>
      <c r="D5" s="114">
        <f>B5/('Нормы по школам'!C6/100*25)*100</f>
        <v>113.86666666666667</v>
      </c>
      <c r="E5" s="139">
        <f>C5*'Нормы по школам'!D6/'Нормы по школам'!C6</f>
        <v>3.2452</v>
      </c>
      <c r="F5" s="139">
        <f>C5*'Нормы по школам'!E6/'Нормы по школам'!C6</f>
        <v>0.3416</v>
      </c>
      <c r="G5" s="139">
        <f>C5*'Нормы по школам'!F6/'Нормы по школам'!C6</f>
        <v>21.0084</v>
      </c>
      <c r="H5" s="216">
        <f>C5*'Нормы по школам'!G6/'Нормы по школам'!C6</f>
        <v>100.34500000000001</v>
      </c>
      <c r="I5" s="180">
        <f>AVERAGE(IF('Учреждение (1)'!I5=0,I48,'Учреждение (1)'!I5),IF('Учреждение (2)'!I5=0,I48,'Учреждение (2)'!I5),IF('Учреждение (3)'!I5=0,I48,'Учреждение (3)'!I5),IF('Учреждение (4)'!I5=0,I48,'Учреждение (4)'!I5),IF('Учреждение (5)'!I5=0,I48,'Учреждение (5)'!I5))</f>
        <v>65.5</v>
      </c>
      <c r="J5" s="126">
        <f>I5</f>
        <v>65.5</v>
      </c>
      <c r="K5" s="114">
        <f>J5/('Нормы по школам'!C6/100*25)*100</f>
        <v>174.66666666666666</v>
      </c>
      <c r="L5" s="141">
        <f>J5*'Нормы по школам'!J6/'Нормы по школам'!I6</f>
        <v>4.978</v>
      </c>
      <c r="M5" s="141">
        <f>J5*'Нормы по школам'!K6/'Нормы по школам'!I6</f>
        <v>0.524</v>
      </c>
      <c r="N5" s="141">
        <f>J5*'Нормы по школам'!L6/'Нормы по школам'!I6</f>
        <v>32.226000000000006</v>
      </c>
      <c r="O5" s="142">
        <f>J5*'Нормы по школам'!M6/'Нормы по школам'!I6</f>
        <v>153.925</v>
      </c>
      <c r="P5" s="219" t="e">
        <f>AVERAGE(IF('Учреждение (1)'!P5=0,P48,'Учреждение (1)'!P5),IF('Учреждение (2)'!P5=0,P48,'Учреждение (2)'!P5),IF('Учреждение (3)'!P5=0,P48,'Учреждение (3)'!P5),IF('Учреждение (4)'!P5=0,P48,'Учреждение (4)'!P5),IF('Учреждение (5)'!P5=0,P48,'Учреждение (5)'!P5))</f>
        <v>#DIV/0!</v>
      </c>
      <c r="Q5" s="118" t="e">
        <f>P5</f>
        <v>#DIV/0!</v>
      </c>
      <c r="R5" s="138" t="e">
        <f>Q5*100/'Нормы по школам'!C6</f>
        <v>#DIV/0!</v>
      </c>
      <c r="S5" s="139" t="e">
        <f>Q5*'Нормы по школам'!D6/'Нормы по школам'!C6</f>
        <v>#DIV/0!</v>
      </c>
      <c r="T5" s="139" t="e">
        <f>Q5*'Нормы по школам'!E6/'Нормы по школам'!C6</f>
        <v>#DIV/0!</v>
      </c>
      <c r="U5" s="139" t="e">
        <f>Q5*'Нормы по школам'!F6/'Нормы по школам'!C6</f>
        <v>#DIV/0!</v>
      </c>
      <c r="V5" s="140" t="e">
        <f>Q5*'Нормы по школам'!G6/'Нормы по школам'!C6</f>
        <v>#DIV/0!</v>
      </c>
      <c r="W5" s="180" t="e">
        <f>AVERAGE(IF('Учреждение (1)'!W5=0,W48,'Учреждение (1)'!W5),IF('Учреждение (2)'!W5=0,W48,'Учреждение (2)'!W5),IF('Учреждение (3)'!W5=0,W48,'Учреждение (3)'!W5),IF('Учреждение (4)'!W5=0,W48,'Учреждение (4)'!W5),IF('Учреждение (5)'!W5=0,W48,'Учреждение (5)'!W5))</f>
        <v>#DIV/0!</v>
      </c>
      <c r="X5" s="126" t="e">
        <f>W5</f>
        <v>#DIV/0!</v>
      </c>
      <c r="Y5" s="114" t="e">
        <f>X5/('Нормы по школам'!C6/100*35)*100</f>
        <v>#DIV/0!</v>
      </c>
      <c r="Z5" s="141" t="e">
        <f>X5*'Нормы по школам'!J6/'Нормы по школам'!I6</f>
        <v>#DIV/0!</v>
      </c>
      <c r="AA5" s="141" t="e">
        <f>X5*'Нормы по школам'!K6/'Нормы по школам'!I6</f>
        <v>#DIV/0!</v>
      </c>
      <c r="AB5" s="141" t="e">
        <f>X5*'Нормы по школам'!L6/'Нормы по школам'!I6</f>
        <v>#DIV/0!</v>
      </c>
      <c r="AC5" s="142" t="e">
        <f>X5*'Нормы по школам'!M6/'Нормы по школам'!I6</f>
        <v>#DIV/0!</v>
      </c>
      <c r="AD5" s="180" t="e">
        <f>AVERAGE(IF('Учреждение (1)'!AD5=0,AD48,'Учреждение (1)'!AD5),IF('Учреждение (2)'!AD5=0,AD48,'Учреждение (2)'!AD5),IF('Учреждение (3)'!AD5=0,AD48,'Учреждение (3)'!AD5),IF('Учреждение (4)'!AD5=0,AD48,'Учреждение (4)'!AD5),IF('Учреждение (5)'!AD5=0,AD48,'Учреждение (5)'!AD5))</f>
        <v>#DIV/0!</v>
      </c>
      <c r="AE5" s="118" t="e">
        <f>AD5</f>
        <v>#DIV/0!</v>
      </c>
      <c r="AF5" s="114" t="e">
        <f>AE5/('Нормы по школам'!C6/100*60)*100</f>
        <v>#DIV/0!</v>
      </c>
      <c r="AG5" s="139" t="e">
        <f>AE5*'Нормы по школам'!D6/'Нормы по школам'!C6</f>
        <v>#DIV/0!</v>
      </c>
      <c r="AH5" s="139" t="e">
        <f>AE5*'Нормы по школам'!E6/'Нормы по школам'!C6</f>
        <v>#DIV/0!</v>
      </c>
      <c r="AI5" s="139" t="e">
        <f>AE5*'Нормы по школам'!F6/'Нормы по школам'!C6</f>
        <v>#DIV/0!</v>
      </c>
      <c r="AJ5" s="140" t="e">
        <f>AE5*'Нормы по школам'!G6/'Нормы по школам'!C6</f>
        <v>#DIV/0!</v>
      </c>
      <c r="AK5" s="180" t="e">
        <f>AVERAGE(IF('Учреждение (1)'!AK5=0,AK48,'Учреждение (1)'!AK5),IF('Учреждение (2)'!AK5=0,AK48,'Учреждение (2)'!AK5),IF('Учреждение (3)'!AK5=0,AK48,'Учреждение (3)'!AK5),IF('Учреждение (4)'!AK5=0,AK48,'Учреждение (4)'!AK5),IF('Учреждение (5)'!AK5=0,AK48,'Учреждение (5)'!AK5))</f>
        <v>#DIV/0!</v>
      </c>
      <c r="AL5" s="118" t="e">
        <f>AK5</f>
        <v>#DIV/0!</v>
      </c>
      <c r="AM5" s="114" t="e">
        <f>AL5/('Нормы по школам'!C6/100*60)*100</f>
        <v>#DIV/0!</v>
      </c>
      <c r="AN5" s="141" t="e">
        <f>AL5*'Нормы по школам'!J6/'Нормы по школам'!I6</f>
        <v>#DIV/0!</v>
      </c>
      <c r="AO5" s="141" t="e">
        <f>AL5*'Нормы по школам'!K6/'Нормы по школам'!I6</f>
        <v>#DIV/0!</v>
      </c>
      <c r="AP5" s="141" t="e">
        <f>AL5*'Нормы по школам'!L6/'Нормы по школам'!I6</f>
        <v>#DIV/0!</v>
      </c>
      <c r="AQ5" s="142" t="e">
        <f>AL5*'Нормы по школам'!M6/'Нормы по школам'!I6</f>
        <v>#DIV/0!</v>
      </c>
    </row>
    <row r="6" spans="1:43" s="27" customFormat="1" ht="15" customHeight="1">
      <c r="A6" s="94" t="s">
        <v>7</v>
      </c>
      <c r="B6" s="180" t="e">
        <f>AVERAGE(IF('Учреждение (1)'!B6=0,B49,'Учреждение (1)'!B6),IF('Учреждение (2)'!B6=0,B49,'Учреждение (2)'!B6),IF('Учреждение (3)'!B6=0,B49,'Учреждение (3)'!B6),IF('Учреждение (4)'!B6=0,B49,'Учреждение (4)'!B6),IF('Учреждение (5)'!B6=0,B49,'Учреждение (5)'!B6))</f>
        <v>#DIV/0!</v>
      </c>
      <c r="C6" s="126" t="e">
        <f aca="true" t="shared" si="0" ref="C6:C34">B6</f>
        <v>#DIV/0!</v>
      </c>
      <c r="D6" s="114" t="e">
        <f>B6/('Нормы по школам'!C7/100*25)*100</f>
        <v>#DIV/0!</v>
      </c>
      <c r="E6" s="139" t="e">
        <f>C6*'Нормы по школам'!D7/'Нормы по школам'!C7</f>
        <v>#DIV/0!</v>
      </c>
      <c r="F6" s="139" t="e">
        <f>C6*'Нормы по школам'!E7/'Нормы по школам'!C7</f>
        <v>#DIV/0!</v>
      </c>
      <c r="G6" s="139" t="e">
        <f>C6*'Нормы по школам'!F7/'Нормы по школам'!C7</f>
        <v>#DIV/0!</v>
      </c>
      <c r="H6" s="216" t="e">
        <f>C6*'Нормы по школам'!G7/'Нормы по школам'!C7</f>
        <v>#DIV/0!</v>
      </c>
      <c r="I6" s="180" t="e">
        <f>AVERAGE(IF('Учреждение (1)'!I6=0,I49,'Учреждение (1)'!I6),IF('Учреждение (2)'!I6=0,I49,'Учреждение (2)'!I6),IF('Учреждение (3)'!I6=0,I49,'Учреждение (3)'!I6),IF('Учреждение (4)'!I6=0,I49,'Учреждение (4)'!I6),IF('Учреждение (5)'!I6=0,I49,'Учреждение (5)'!I6))</f>
        <v>#DIV/0!</v>
      </c>
      <c r="J6" s="126" t="e">
        <f aca="true" t="shared" si="1" ref="J6:J34">I6</f>
        <v>#DIV/0!</v>
      </c>
      <c r="K6" s="114" t="e">
        <f>J6/('Нормы по школам'!C7/100*25)*100</f>
        <v>#DIV/0!</v>
      </c>
      <c r="L6" s="141" t="e">
        <f>J6*'Нормы по школам'!J7/'Нормы по школам'!I7</f>
        <v>#DIV/0!</v>
      </c>
      <c r="M6" s="141" t="e">
        <f>J6*'Нормы по школам'!K7/'Нормы по школам'!I7</f>
        <v>#DIV/0!</v>
      </c>
      <c r="N6" s="141" t="e">
        <f>J6*'Нормы по школам'!L7/'Нормы по школам'!I7</f>
        <v>#DIV/0!</v>
      </c>
      <c r="O6" s="142" t="e">
        <f>J6*'Нормы по школам'!M7/'Нормы по школам'!I7</f>
        <v>#DIV/0!</v>
      </c>
      <c r="P6" s="219" t="e">
        <f>AVERAGE(IF('Учреждение (1)'!P6=0,P49,'Учреждение (1)'!P6),IF('Учреждение (2)'!P6=0,P49,'Учреждение (2)'!P6),IF('Учреждение (3)'!P6=0,P49,'Учреждение (3)'!P6),IF('Учреждение (4)'!P6=0,P49,'Учреждение (4)'!P6),IF('Учреждение (5)'!P6=0,P49,'Учреждение (5)'!P6))</f>
        <v>#DIV/0!</v>
      </c>
      <c r="Q6" s="118" t="e">
        <f>P6</f>
        <v>#DIV/0!</v>
      </c>
      <c r="R6" s="138" t="e">
        <f>Q6*100/'Нормы по школам'!C7</f>
        <v>#DIV/0!</v>
      </c>
      <c r="S6" s="139" t="e">
        <f>Q6*'Нормы по школам'!D7/'Нормы по школам'!C7</f>
        <v>#DIV/0!</v>
      </c>
      <c r="T6" s="139" t="e">
        <f>Q6*'Нормы по школам'!E7/'Нормы по школам'!C7</f>
        <v>#DIV/0!</v>
      </c>
      <c r="U6" s="139" t="e">
        <f>Q6*'Нормы по школам'!F7/'Нормы по школам'!C7</f>
        <v>#DIV/0!</v>
      </c>
      <c r="V6" s="140" t="e">
        <f>Q6*'Нормы по школам'!G7/'Нормы по школам'!C7</f>
        <v>#DIV/0!</v>
      </c>
      <c r="W6" s="180" t="e">
        <f>AVERAGE(IF('Учреждение (1)'!W6=0,W49,'Учреждение (1)'!W6),IF('Учреждение (2)'!W6=0,W49,'Учреждение (2)'!W6),IF('Учреждение (3)'!W6=0,W49,'Учреждение (3)'!W6),IF('Учреждение (4)'!W6=0,W49,'Учреждение (4)'!W6),IF('Учреждение (5)'!W6=0,W49,'Учреждение (5)'!W6))</f>
        <v>#DIV/0!</v>
      </c>
      <c r="X6" s="126" t="e">
        <f aca="true" t="shared" si="2" ref="X6:X34">W6</f>
        <v>#DIV/0!</v>
      </c>
      <c r="Y6" s="114" t="e">
        <f>X6/('Нормы по школам'!C7/100*35)*100</f>
        <v>#DIV/0!</v>
      </c>
      <c r="Z6" s="141" t="e">
        <f>X6*'Нормы по школам'!J7/'Нормы по школам'!I7</f>
        <v>#DIV/0!</v>
      </c>
      <c r="AA6" s="141" t="e">
        <f>X6*'Нормы по школам'!K7/'Нормы по школам'!I7</f>
        <v>#DIV/0!</v>
      </c>
      <c r="AB6" s="141" t="e">
        <f>X6*'Нормы по школам'!L7/'Нормы по школам'!I7</f>
        <v>#DIV/0!</v>
      </c>
      <c r="AC6" s="142" t="e">
        <f>X6*'Нормы по школам'!M7/'Нормы по школам'!I7</f>
        <v>#DIV/0!</v>
      </c>
      <c r="AD6" s="180" t="e">
        <f>AVERAGE(IF('Учреждение (1)'!AD6=0,AD49,'Учреждение (1)'!AD6),IF('Учреждение (2)'!AD6=0,AD49,'Учреждение (2)'!AD6),IF('Учреждение (3)'!AD6=0,AD49,'Учреждение (3)'!AD6),IF('Учреждение (4)'!AD6=0,AD49,'Учреждение (4)'!AD6),IF('Учреждение (5)'!AD6=0,AD49,'Учреждение (5)'!AD6))</f>
        <v>#DIV/0!</v>
      </c>
      <c r="AE6" s="118" t="e">
        <f>AD6</f>
        <v>#DIV/0!</v>
      </c>
      <c r="AF6" s="114" t="e">
        <f>AE6/('Нормы по школам'!C7/100*60)*100</f>
        <v>#DIV/0!</v>
      </c>
      <c r="AG6" s="139" t="e">
        <f>AE6*'Нормы по школам'!D7/'Нормы по школам'!C7</f>
        <v>#DIV/0!</v>
      </c>
      <c r="AH6" s="139" t="e">
        <f>AE6*'Нормы по школам'!E7/'Нормы по школам'!C7</f>
        <v>#DIV/0!</v>
      </c>
      <c r="AI6" s="139" t="e">
        <f>AE6*'Нормы по школам'!F7/'Нормы по школам'!C7</f>
        <v>#DIV/0!</v>
      </c>
      <c r="AJ6" s="140" t="e">
        <f>AE6*'Нормы по школам'!G7/'Нормы по школам'!C7</f>
        <v>#DIV/0!</v>
      </c>
      <c r="AK6" s="180" t="e">
        <f>AVERAGE(IF('Учреждение (1)'!AK6=0,AK49,'Учреждение (1)'!AK6),IF('Учреждение (2)'!AK6=0,AK49,'Учреждение (2)'!AK6),IF('Учреждение (3)'!AK6=0,AK49,'Учреждение (3)'!AK6),IF('Учреждение (4)'!AK6=0,AK49,'Учреждение (4)'!AK6),IF('Учреждение (5)'!AK6=0,AK49,'Учреждение (5)'!AK6))</f>
        <v>#DIV/0!</v>
      </c>
      <c r="AL6" s="118" t="e">
        <f aca="true" t="shared" si="3" ref="AL6:AL34">AK6</f>
        <v>#DIV/0!</v>
      </c>
      <c r="AM6" s="114" t="e">
        <f>AL6/('Нормы по школам'!C7/100*60)*100</f>
        <v>#DIV/0!</v>
      </c>
      <c r="AN6" s="141" t="e">
        <f>AL6*'Нормы по школам'!J7/'Нормы по школам'!I7</f>
        <v>#DIV/0!</v>
      </c>
      <c r="AO6" s="141" t="e">
        <f>AL6*'Нормы по школам'!K7/'Нормы по школам'!I7</f>
        <v>#DIV/0!</v>
      </c>
      <c r="AP6" s="141" t="e">
        <f>AL6*'Нормы по школам'!L7/'Нормы по школам'!I7</f>
        <v>#DIV/0!</v>
      </c>
      <c r="AQ6" s="142" t="e">
        <f>AL6*'Нормы по школам'!M7/'Нормы по школам'!I7</f>
        <v>#DIV/0!</v>
      </c>
    </row>
    <row r="7" spans="1:43" s="27" customFormat="1" ht="15" customHeight="1">
      <c r="A7" s="94" t="s">
        <v>39</v>
      </c>
      <c r="B7" s="180">
        <f>AVERAGE(IF('Учреждение (1)'!B7=0,B50,'Учреждение (1)'!B7),IF('Учреждение (2)'!B7=0,B50,'Учреждение (2)'!B7),IF('Учреждение (3)'!B7=0,B50,'Учреждение (3)'!B7),IF('Учреждение (4)'!B7=0,B50,'Учреждение (4)'!B7),IF('Учреждение (5)'!B7=0,B50,'Учреждение (5)'!B7))</f>
        <v>12.5</v>
      </c>
      <c r="C7" s="126">
        <f t="shared" si="0"/>
        <v>12.5</v>
      </c>
      <c r="D7" s="114">
        <f>B7/('Нормы по школам'!C8/100*25)*100</f>
        <v>111.11111111111111</v>
      </c>
      <c r="E7" s="139">
        <f>C7*'Нормы по школам'!D8/'Нормы по школам'!C8</f>
        <v>1.35625</v>
      </c>
      <c r="F7" s="139">
        <f>C7*'Нормы по школам'!E8/'Нормы по школам'!C8</f>
        <v>0.43125</v>
      </c>
      <c r="G7" s="139">
        <f>C7*'Нормы по школам'!F8/'Нормы по школам'!C8</f>
        <v>8.10625</v>
      </c>
      <c r="H7" s="216">
        <f>C7*'Нормы по школам'!G8/'Нормы по школам'!C8</f>
        <v>41.71875</v>
      </c>
      <c r="I7" s="180">
        <f>AVERAGE(IF('Учреждение (1)'!I7=0,I50,'Учреждение (1)'!I7),IF('Учреждение (2)'!I7=0,I50,'Учреждение (2)'!I7),IF('Учреждение (3)'!I7=0,I50,'Учреждение (3)'!I7),IF('Учреждение (4)'!I7=0,I50,'Учреждение (4)'!I7),IF('Учреждение (5)'!I7=0,I50,'Учреждение (5)'!I7))</f>
        <v>18.6</v>
      </c>
      <c r="J7" s="126">
        <f t="shared" si="1"/>
        <v>18.6</v>
      </c>
      <c r="K7" s="114">
        <f>J7/('Нормы по школам'!C8/100*25)*100</f>
        <v>165.33333333333334</v>
      </c>
      <c r="L7" s="141">
        <f>J7*'Нормы по школам'!J8/'Нормы по школам'!I8</f>
        <v>2.0181</v>
      </c>
      <c r="M7" s="141">
        <f>J7*'Нормы по школам'!K8/'Нормы по школам'!I8</f>
        <v>0.6417</v>
      </c>
      <c r="N7" s="141">
        <f>J7*'Нормы по школам'!L8/'Нормы по школам'!I8</f>
        <v>12.062100000000001</v>
      </c>
      <c r="O7" s="142">
        <f>J7*'Нормы по школам'!M8/'Нормы по школам'!I8</f>
        <v>62.07750000000001</v>
      </c>
      <c r="P7" s="219" t="e">
        <f>AVERAGE(IF('Учреждение (1)'!P7=0,P50,'Учреждение (1)'!P7),IF('Учреждение (2)'!P7=0,P50,'Учреждение (2)'!P7),IF('Учреждение (3)'!P7=0,P50,'Учреждение (3)'!P7),IF('Учреждение (4)'!P7=0,P50,'Учреждение (4)'!P7),IF('Учреждение (5)'!P7=0,P50,'Учреждение (5)'!P7))</f>
        <v>#DIV/0!</v>
      </c>
      <c r="Q7" s="118" t="e">
        <f>P7</f>
        <v>#DIV/0!</v>
      </c>
      <c r="R7" s="138" t="e">
        <f>Q7*100/'Нормы по школам'!C8</f>
        <v>#DIV/0!</v>
      </c>
      <c r="S7" s="139" t="e">
        <f>Q7*'Нормы по школам'!D8/'Нормы по школам'!C8</f>
        <v>#DIV/0!</v>
      </c>
      <c r="T7" s="139" t="e">
        <f>Q7*'Нормы по школам'!E8/'Нормы по школам'!C8</f>
        <v>#DIV/0!</v>
      </c>
      <c r="U7" s="139" t="e">
        <f>Q7*'Нормы по школам'!F8/'Нормы по школам'!C8</f>
        <v>#DIV/0!</v>
      </c>
      <c r="V7" s="140" t="e">
        <f>Q7*'Нормы по школам'!G8/'Нормы по школам'!C8</f>
        <v>#DIV/0!</v>
      </c>
      <c r="W7" s="180" t="e">
        <f>AVERAGE(IF('Учреждение (1)'!W7=0,W50,'Учреждение (1)'!W7),IF('Учреждение (2)'!W7=0,W50,'Учреждение (2)'!W7),IF('Учреждение (3)'!W7=0,W50,'Учреждение (3)'!W7),IF('Учреждение (4)'!W7=0,W50,'Учреждение (4)'!W7),IF('Учреждение (5)'!W7=0,W50,'Учреждение (5)'!W7))</f>
        <v>#DIV/0!</v>
      </c>
      <c r="X7" s="126" t="e">
        <f t="shared" si="2"/>
        <v>#DIV/0!</v>
      </c>
      <c r="Y7" s="114" t="e">
        <f>X7/('Нормы по школам'!C8/100*35)*100</f>
        <v>#DIV/0!</v>
      </c>
      <c r="Z7" s="141" t="e">
        <f>X7*'Нормы по школам'!J8/'Нормы по школам'!I8</f>
        <v>#DIV/0!</v>
      </c>
      <c r="AA7" s="141" t="e">
        <f>X7*'Нормы по школам'!K8/'Нормы по школам'!I8</f>
        <v>#DIV/0!</v>
      </c>
      <c r="AB7" s="141" t="e">
        <f>X7*'Нормы по школам'!L8/'Нормы по школам'!I8</f>
        <v>#DIV/0!</v>
      </c>
      <c r="AC7" s="142" t="e">
        <f>X7*'Нормы по школам'!M8/'Нормы по школам'!I8</f>
        <v>#DIV/0!</v>
      </c>
      <c r="AD7" s="180" t="e">
        <f>AVERAGE(IF('Учреждение (1)'!AD7=0,AD50,'Учреждение (1)'!AD7),IF('Учреждение (2)'!AD7=0,AD50,'Учреждение (2)'!AD7),IF('Учреждение (3)'!AD7=0,AD50,'Учреждение (3)'!AD7),IF('Учреждение (4)'!AD7=0,AD50,'Учреждение (4)'!AD7),IF('Учреждение (5)'!AD7=0,AD50,'Учреждение (5)'!AD7))</f>
        <v>#DIV/0!</v>
      </c>
      <c r="AE7" s="118" t="e">
        <f>AD7</f>
        <v>#DIV/0!</v>
      </c>
      <c r="AF7" s="114" t="e">
        <f>AE7/('Нормы по школам'!C8/100*60)*100</f>
        <v>#DIV/0!</v>
      </c>
      <c r="AG7" s="139" t="e">
        <f>AE7*'Нормы по школам'!D8/'Нормы по школам'!C8</f>
        <v>#DIV/0!</v>
      </c>
      <c r="AH7" s="139" t="e">
        <f>AE7*'Нормы по школам'!E8/'Нормы по школам'!C8</f>
        <v>#DIV/0!</v>
      </c>
      <c r="AI7" s="139" t="e">
        <f>AE7*'Нормы по школам'!F8/'Нормы по школам'!C8</f>
        <v>#DIV/0!</v>
      </c>
      <c r="AJ7" s="140" t="e">
        <f>AE7*'Нормы по школам'!G8/'Нормы по школам'!C8</f>
        <v>#DIV/0!</v>
      </c>
      <c r="AK7" s="180" t="e">
        <f>AVERAGE(IF('Учреждение (1)'!AK7=0,AK50,'Учреждение (1)'!AK7),IF('Учреждение (2)'!AK7=0,AK50,'Учреждение (2)'!AK7),IF('Учреждение (3)'!AK7=0,AK50,'Учреждение (3)'!AK7),IF('Учреждение (4)'!AK7=0,AK50,'Учреждение (4)'!AK7),IF('Учреждение (5)'!AK7=0,AK50,'Учреждение (5)'!AK7))</f>
        <v>#DIV/0!</v>
      </c>
      <c r="AL7" s="118" t="e">
        <f t="shared" si="3"/>
        <v>#DIV/0!</v>
      </c>
      <c r="AM7" s="114" t="e">
        <f>AL7/('Нормы по школам'!C8/100*60)*100</f>
        <v>#DIV/0!</v>
      </c>
      <c r="AN7" s="141" t="e">
        <f>AL7*'Нормы по школам'!J8/'Нормы по школам'!I8</f>
        <v>#DIV/0!</v>
      </c>
      <c r="AO7" s="141" t="e">
        <f>AL7*'Нормы по школам'!K8/'Нормы по школам'!I8</f>
        <v>#DIV/0!</v>
      </c>
      <c r="AP7" s="141" t="e">
        <f>AL7*'Нормы по школам'!L8/'Нормы по школам'!I8</f>
        <v>#DIV/0!</v>
      </c>
      <c r="AQ7" s="142" t="e">
        <f>AL7*'Нормы по школам'!M8/'Нормы по школам'!I8</f>
        <v>#DIV/0!</v>
      </c>
    </row>
    <row r="8" spans="1:43" s="27" customFormat="1" ht="15" customHeight="1">
      <c r="A8" s="94" t="s">
        <v>40</v>
      </c>
      <c r="B8" s="180">
        <f>AVERAGE(IF('Учреждение (1)'!B8=0,B51,'Учреждение (1)'!B8),IF('Учреждение (2)'!B8=0,B51,'Учреждение (2)'!B8),IF('Учреждение (3)'!B8=0,B51,'Учреждение (3)'!B8),IF('Учреждение (4)'!B8=0,B51,'Учреждение (4)'!B8),IF('Учреждение (5)'!B8=0,B51,'Учреждение (5)'!B8))</f>
        <v>14.1</v>
      </c>
      <c r="C8" s="126">
        <f t="shared" si="0"/>
        <v>14.1</v>
      </c>
      <c r="D8" s="114">
        <f>B8/('Нормы по школам'!C9/100*25)*100</f>
        <v>376</v>
      </c>
      <c r="E8" s="139">
        <f>C8*'Нормы по школам'!D9/'Нормы по школам'!C9</f>
        <v>1.5509999999999997</v>
      </c>
      <c r="F8" s="139">
        <f>C8*'Нормы по школам'!E9/'Нормы по школам'!C9</f>
        <v>0.1833</v>
      </c>
      <c r="G8" s="139">
        <f>C8*'Нормы по школам'!F9/'Нормы по школам'!C9</f>
        <v>9.940499999999998</v>
      </c>
      <c r="H8" s="216">
        <f>C8*'Нормы по школам'!G9/'Нормы по школам'!C9</f>
        <v>47.658</v>
      </c>
      <c r="I8" s="180">
        <f>AVERAGE(IF('Учреждение (1)'!I8=0,I51,'Учреждение (1)'!I8),IF('Учреждение (2)'!I8=0,I51,'Учреждение (2)'!I8),IF('Учреждение (3)'!I8=0,I51,'Учреждение (3)'!I8),IF('Учреждение (4)'!I8=0,I51,'Учреждение (4)'!I8),IF('Учреждение (5)'!I8=0,I51,'Учреждение (5)'!I8))</f>
        <v>16.9</v>
      </c>
      <c r="J8" s="126">
        <f t="shared" si="1"/>
        <v>16.9</v>
      </c>
      <c r="K8" s="114">
        <f>J8/('Нормы по школам'!C9/100*25)*100</f>
        <v>450.6666666666666</v>
      </c>
      <c r="L8" s="141">
        <f>J8*'Нормы по школам'!J9/'Нормы по школам'!I9</f>
        <v>1.859</v>
      </c>
      <c r="M8" s="141">
        <f>J8*'Нормы по школам'!K9/'Нормы по школам'!I9</f>
        <v>0.2197</v>
      </c>
      <c r="N8" s="141">
        <f>J8*'Нормы по школам'!L9/'Нормы по школам'!I9</f>
        <v>11.914499999999999</v>
      </c>
      <c r="O8" s="142">
        <f>J8*'Нормы по школам'!M9/'Нормы по школам'!I9</f>
        <v>57.12199999999999</v>
      </c>
      <c r="P8" s="219" t="e">
        <f>AVERAGE(IF('Учреждение (1)'!P8=0,P51,'Учреждение (1)'!P8),IF('Учреждение (2)'!P8=0,P51,'Учреждение (2)'!P8),IF('Учреждение (3)'!P8=0,P51,'Учреждение (3)'!P8),IF('Учреждение (4)'!P8=0,P51,'Учреждение (4)'!P8),IF('Учреждение (5)'!P8=0,P51,'Учреждение (5)'!P8))</f>
        <v>#DIV/0!</v>
      </c>
      <c r="Q8" s="118" t="e">
        <f>P8</f>
        <v>#DIV/0!</v>
      </c>
      <c r="R8" s="138" t="e">
        <f>Q8*100/'Нормы по школам'!C9</f>
        <v>#DIV/0!</v>
      </c>
      <c r="S8" s="139" t="e">
        <f>Q8*'Нормы по школам'!D9/'Нормы по школам'!C9</f>
        <v>#DIV/0!</v>
      </c>
      <c r="T8" s="139" t="e">
        <f>Q8*'Нормы по школам'!E9/'Нормы по школам'!C9</f>
        <v>#DIV/0!</v>
      </c>
      <c r="U8" s="139" t="e">
        <f>Q8*'Нормы по школам'!F9/'Нормы по школам'!C9</f>
        <v>#DIV/0!</v>
      </c>
      <c r="V8" s="140" t="e">
        <f>Q8*'Нормы по школам'!G9/'Нормы по школам'!C9</f>
        <v>#DIV/0!</v>
      </c>
      <c r="W8" s="180" t="e">
        <f>AVERAGE(IF('Учреждение (1)'!W8=0,W51,'Учреждение (1)'!W8),IF('Учреждение (2)'!W8=0,W51,'Учреждение (2)'!W8),IF('Учреждение (3)'!W8=0,W51,'Учреждение (3)'!W8),IF('Учреждение (4)'!W8=0,W51,'Учреждение (4)'!W8),IF('Учреждение (5)'!W8=0,W51,'Учреждение (5)'!W8))</f>
        <v>#DIV/0!</v>
      </c>
      <c r="X8" s="126" t="e">
        <f t="shared" si="2"/>
        <v>#DIV/0!</v>
      </c>
      <c r="Y8" s="114" t="e">
        <f>X8/('Нормы по школам'!C9/100*35)*100</f>
        <v>#DIV/0!</v>
      </c>
      <c r="Z8" s="141" t="e">
        <f>X8*'Нормы по школам'!J9/'Нормы по школам'!I9</f>
        <v>#DIV/0!</v>
      </c>
      <c r="AA8" s="141" t="e">
        <f>X8*'Нормы по школам'!K9/'Нормы по школам'!I9</f>
        <v>#DIV/0!</v>
      </c>
      <c r="AB8" s="141" t="e">
        <f>X8*'Нормы по школам'!L9/'Нормы по школам'!I9</f>
        <v>#DIV/0!</v>
      </c>
      <c r="AC8" s="142" t="e">
        <f>X8*'Нормы по школам'!M9/'Нормы по школам'!I9</f>
        <v>#DIV/0!</v>
      </c>
      <c r="AD8" s="180" t="e">
        <f>AVERAGE(IF('Учреждение (1)'!AD8=0,AD51,'Учреждение (1)'!AD8),IF('Учреждение (2)'!AD8=0,AD51,'Учреждение (2)'!AD8),IF('Учреждение (3)'!AD8=0,AD51,'Учреждение (3)'!AD8),IF('Учреждение (4)'!AD8=0,AD51,'Учреждение (4)'!AD8),IF('Учреждение (5)'!AD8=0,AD51,'Учреждение (5)'!AD8))</f>
        <v>#DIV/0!</v>
      </c>
      <c r="AE8" s="118" t="e">
        <f>AD8</f>
        <v>#DIV/0!</v>
      </c>
      <c r="AF8" s="114" t="e">
        <f>AE8/('Нормы по школам'!C9/100*60)*100</f>
        <v>#DIV/0!</v>
      </c>
      <c r="AG8" s="139" t="e">
        <f>AE8*'Нормы по школам'!D9/'Нормы по школам'!C9</f>
        <v>#DIV/0!</v>
      </c>
      <c r="AH8" s="139" t="e">
        <f>AE8*'Нормы по школам'!E9/'Нормы по школам'!C9</f>
        <v>#DIV/0!</v>
      </c>
      <c r="AI8" s="139" t="e">
        <f>AE8*'Нормы по школам'!F9/'Нормы по школам'!C9</f>
        <v>#DIV/0!</v>
      </c>
      <c r="AJ8" s="140" t="e">
        <f>AE8*'Нормы по школам'!G9/'Нормы по школам'!C9</f>
        <v>#DIV/0!</v>
      </c>
      <c r="AK8" s="180" t="e">
        <f>AVERAGE(IF('Учреждение (1)'!AK8=0,AK51,'Учреждение (1)'!AK8),IF('Учреждение (2)'!AK8=0,AK51,'Учреждение (2)'!AK8),IF('Учреждение (3)'!AK8=0,AK51,'Учреждение (3)'!AK8),IF('Учреждение (4)'!AK8=0,AK51,'Учреждение (4)'!AK8),IF('Учреждение (5)'!AK8=0,AK51,'Учреждение (5)'!AK8))</f>
        <v>#DIV/0!</v>
      </c>
      <c r="AL8" s="118" t="e">
        <f t="shared" si="3"/>
        <v>#DIV/0!</v>
      </c>
      <c r="AM8" s="114" t="e">
        <f>AL8/('Нормы по школам'!C9/100*60)*100</f>
        <v>#DIV/0!</v>
      </c>
      <c r="AN8" s="141" t="e">
        <f>AL8*'Нормы по школам'!J9/'Нормы по школам'!I9</f>
        <v>#DIV/0!</v>
      </c>
      <c r="AO8" s="141" t="e">
        <f>AL8*'Нормы по школам'!K9/'Нормы по школам'!I9</f>
        <v>#DIV/0!</v>
      </c>
      <c r="AP8" s="141" t="e">
        <f>AL8*'Нормы по школам'!L9/'Нормы по школам'!I9</f>
        <v>#DIV/0!</v>
      </c>
      <c r="AQ8" s="142" t="e">
        <f>AL8*'Нормы по школам'!M9/'Нормы по школам'!I9</f>
        <v>#DIV/0!</v>
      </c>
    </row>
    <row r="9" spans="1:43" s="27" customFormat="1" ht="15" customHeight="1">
      <c r="A9" s="94" t="s">
        <v>8</v>
      </c>
      <c r="B9" s="180">
        <f>AVERAGE(IF('Учреждение (1)'!B9=0,B52,'Учреждение (1)'!B9),IF('Учреждение (2)'!B9=0,B52,'Учреждение (2)'!B9),IF('Учреждение (3)'!B9=0,B52,'Учреждение (3)'!B9),IF('Учреждение (4)'!B9=0,B52,'Учреждение (4)'!B9),IF('Учреждение (5)'!B9=0,B52,'Учреждение (5)'!B9))</f>
        <v>34.4</v>
      </c>
      <c r="C9" s="126">
        <f>B9*'Нормы по школам'!C10/'Нормы по школам'!B10</f>
        <v>25.8688</v>
      </c>
      <c r="D9" s="114">
        <f>B9/('Нормы по школам'!C10/100*25)*100</f>
        <v>73.19148936170212</v>
      </c>
      <c r="E9" s="139">
        <f>C9*'Нормы по школам'!D10/'Нормы по школам'!C10</f>
        <v>0.5173760000000001</v>
      </c>
      <c r="F9" s="139">
        <f>C9*'Нормы по школам'!E10/'Нормы по школам'!C10</f>
        <v>0.1034752</v>
      </c>
      <c r="G9" s="139">
        <f>C9*'Нормы по школам'!F10/'Нормы по школам'!C10</f>
        <v>4.2166144</v>
      </c>
      <c r="H9" s="216">
        <f>C9*'Нормы по школам'!G10/'Нормы по школам'!C10</f>
        <v>19.918976</v>
      </c>
      <c r="I9" s="180">
        <f>AVERAGE(IF('Учреждение (1)'!I9=0,I52,'Учреждение (1)'!I9),IF('Учреждение (2)'!I9=0,I52,'Учреждение (2)'!I9),IF('Учреждение (3)'!I9=0,I52,'Учреждение (3)'!I9),IF('Учреждение (4)'!I9=0,I52,'Учреждение (4)'!I9),IF('Учреждение (5)'!I9=0,I52,'Учреждение (5)'!I9))</f>
        <v>44.2</v>
      </c>
      <c r="J9" s="126">
        <f>I9*'Нормы по школам'!I10/'Нормы по школам'!H10</f>
        <v>33.2384</v>
      </c>
      <c r="K9" s="114">
        <f>J9/('Нормы по школам'!C10/100*25)*100</f>
        <v>70.72</v>
      </c>
      <c r="L9" s="141">
        <f>J9*'Нормы по школам'!J10/'Нормы по школам'!I10</f>
        <v>0.6647679999999999</v>
      </c>
      <c r="M9" s="141">
        <f>J9*'Нормы по школам'!K10/'Нормы по школам'!I10</f>
        <v>0.1329536</v>
      </c>
      <c r="N9" s="141">
        <f>J9*'Нормы по школам'!L10/'Нормы по школам'!I10</f>
        <v>5.4178592000000005</v>
      </c>
      <c r="O9" s="142">
        <f>J9*'Нормы по школам'!M10/'Нормы по школам'!I10</f>
        <v>25.593567999999994</v>
      </c>
      <c r="P9" s="219" t="e">
        <f>AVERAGE(IF('Учреждение (1)'!P9=0,P52,'Учреждение (1)'!P9),IF('Учреждение (2)'!P9=0,P52,'Учреждение (2)'!P9),IF('Учреждение (3)'!P9=0,P52,'Учреждение (3)'!P9),IF('Учреждение (4)'!P9=0,P52,'Учреждение (4)'!P9),IF('Учреждение (5)'!P9=0,P52,'Учреждение (5)'!P9))</f>
        <v>#DIV/0!</v>
      </c>
      <c r="Q9" s="118" t="e">
        <f>P9*'Нормы по школам'!C10/'Нормы по школам'!B10</f>
        <v>#DIV/0!</v>
      </c>
      <c r="R9" s="138" t="e">
        <f>Q9*100/'Нормы по школам'!C10</f>
        <v>#DIV/0!</v>
      </c>
      <c r="S9" s="139" t="e">
        <f>Q9*'Нормы по школам'!D10/'Нормы по школам'!C10</f>
        <v>#DIV/0!</v>
      </c>
      <c r="T9" s="139" t="e">
        <f>Q9*'Нормы по школам'!E10/'Нормы по школам'!C10</f>
        <v>#DIV/0!</v>
      </c>
      <c r="U9" s="139" t="e">
        <f>Q9*'Нормы по школам'!F10/'Нормы по школам'!C10</f>
        <v>#DIV/0!</v>
      </c>
      <c r="V9" s="140" t="e">
        <f>Q9*'Нормы по школам'!G10/'Нормы по школам'!C10</f>
        <v>#DIV/0!</v>
      </c>
      <c r="W9" s="180" t="e">
        <f>AVERAGE(IF('Учреждение (1)'!W9=0,W52,'Учреждение (1)'!W9),IF('Учреждение (2)'!W9=0,W52,'Учреждение (2)'!W9),IF('Учреждение (3)'!W9=0,W52,'Учреждение (3)'!W9),IF('Учреждение (4)'!W9=0,W52,'Учреждение (4)'!W9),IF('Учреждение (5)'!W9=0,W52,'Учреждение (5)'!W9))</f>
        <v>#DIV/0!</v>
      </c>
      <c r="X9" s="126" t="e">
        <f>W9*'Нормы по школам'!I10/'Нормы по школам'!H10</f>
        <v>#DIV/0!</v>
      </c>
      <c r="Y9" s="114" t="e">
        <f>X9/('Нормы по школам'!C10/100*35)*100</f>
        <v>#DIV/0!</v>
      </c>
      <c r="Z9" s="141" t="e">
        <f>X9*'Нормы по школам'!J10/'Нормы по школам'!I10</f>
        <v>#DIV/0!</v>
      </c>
      <c r="AA9" s="141" t="e">
        <f>X9*'Нормы по школам'!K10/'Нормы по школам'!I10</f>
        <v>#DIV/0!</v>
      </c>
      <c r="AB9" s="141" t="e">
        <f>X9*'Нормы по школам'!L10/'Нормы по школам'!I10</f>
        <v>#DIV/0!</v>
      </c>
      <c r="AC9" s="142" t="e">
        <f>X9*'Нормы по школам'!M10/'Нормы по школам'!I10</f>
        <v>#DIV/0!</v>
      </c>
      <c r="AD9" s="180" t="e">
        <f>AVERAGE(IF('Учреждение (1)'!AD9=0,AD52,'Учреждение (1)'!AD9),IF('Учреждение (2)'!AD9=0,AD52,'Учреждение (2)'!AD9),IF('Учреждение (3)'!AD9=0,AD52,'Учреждение (3)'!AD9),IF('Учреждение (4)'!AD9=0,AD52,'Учреждение (4)'!AD9),IF('Учреждение (5)'!AD9=0,AD52,'Учреждение (5)'!AD9))</f>
        <v>#DIV/0!</v>
      </c>
      <c r="AE9" s="118" t="e">
        <f>AD9*'Нормы по школам'!C10/'Нормы по школам'!B10</f>
        <v>#DIV/0!</v>
      </c>
      <c r="AF9" s="114" t="e">
        <f>AE9/('Нормы по школам'!C10/100*60)*100</f>
        <v>#DIV/0!</v>
      </c>
      <c r="AG9" s="139" t="e">
        <f>AE9*'Нормы по школам'!D10/'Нормы по школам'!C10</f>
        <v>#DIV/0!</v>
      </c>
      <c r="AH9" s="139" t="e">
        <f>AE9*'Нормы по школам'!E10/'Нормы по школам'!C10</f>
        <v>#DIV/0!</v>
      </c>
      <c r="AI9" s="139" t="e">
        <f>AE9*'Нормы по школам'!F10/'Нормы по школам'!C10</f>
        <v>#DIV/0!</v>
      </c>
      <c r="AJ9" s="140" t="e">
        <f>AE9*'Нормы по школам'!G10/'Нормы по школам'!C10</f>
        <v>#DIV/0!</v>
      </c>
      <c r="AK9" s="180" t="e">
        <f>AVERAGE(IF('Учреждение (1)'!AK9=0,AK52,'Учреждение (1)'!AK9),IF('Учреждение (2)'!AK9=0,AK52,'Учреждение (2)'!AK9),IF('Учреждение (3)'!AK9=0,AK52,'Учреждение (3)'!AK9),IF('Учреждение (4)'!AK9=0,AK52,'Учреждение (4)'!AK9),IF('Учреждение (5)'!AK9=0,AK52,'Учреждение (5)'!AK9))</f>
        <v>#DIV/0!</v>
      </c>
      <c r="AL9" s="118" t="e">
        <f>AK9*'Нормы по школам'!I10/'Нормы по школам'!H10</f>
        <v>#DIV/0!</v>
      </c>
      <c r="AM9" s="114" t="e">
        <f>AL9/('Нормы по школам'!C10/100*60)*100</f>
        <v>#DIV/0!</v>
      </c>
      <c r="AN9" s="141" t="e">
        <f>AL9*'Нормы по школам'!J10/'Нормы по школам'!I10</f>
        <v>#DIV/0!</v>
      </c>
      <c r="AO9" s="141" t="e">
        <f>AL9*'Нормы по школам'!K10/'Нормы по школам'!I10</f>
        <v>#DIV/0!</v>
      </c>
      <c r="AP9" s="141" t="e">
        <f>AL9*'Нормы по школам'!L10/'Нормы по школам'!I10</f>
        <v>#DIV/0!</v>
      </c>
      <c r="AQ9" s="142" t="e">
        <f>AL9*'Нормы по школам'!M10/'Нормы по школам'!I10</f>
        <v>#DIV/0!</v>
      </c>
    </row>
    <row r="10" spans="1:43" s="27" customFormat="1" ht="15" customHeight="1">
      <c r="A10" s="94" t="s">
        <v>25</v>
      </c>
      <c r="B10" s="180">
        <f>AVERAGE(IF('Учреждение (1)'!B10=0,B53,'Учреждение (1)'!B10),IF('Учреждение (2)'!B10=0,B53,'Учреждение (2)'!B10),IF('Учреждение (3)'!B10=0,B53,'Учреждение (3)'!B10),IF('Учреждение (4)'!B10=0,B53,'Учреждение (4)'!B10),IF('Учреждение (5)'!B10=0,B53,'Учреждение (5)'!B10))</f>
        <v>66.5</v>
      </c>
      <c r="C10" s="126">
        <f>B10*'Нормы по школам'!C11/'Нормы по школам'!B11</f>
        <v>53.2</v>
      </c>
      <c r="D10" s="114">
        <f>B10/('Нормы по школам'!C11/100*25)*100</f>
        <v>95</v>
      </c>
      <c r="E10" s="139">
        <f>C10*'Нормы по школам'!D11/'Нормы по школам'!C11</f>
        <v>0.6916000000000001</v>
      </c>
      <c r="F10" s="139">
        <f>C10*'Нормы по школам'!E11/'Нормы по школам'!C11</f>
        <v>0.07093333333333333</v>
      </c>
      <c r="G10" s="139">
        <f>C10*'Нормы по школам'!F11/'Нормы по школам'!C11</f>
        <v>3.041266666666667</v>
      </c>
      <c r="H10" s="216">
        <f>C10*'Нормы по школам'!G11/'Нормы по школам'!C11</f>
        <v>16.04866666666667</v>
      </c>
      <c r="I10" s="180">
        <f>AVERAGE(IF('Учреждение (1)'!I10=0,I53,'Учреждение (1)'!I10),IF('Учреждение (2)'!I10=0,I53,'Учреждение (2)'!I10),IF('Учреждение (3)'!I10=0,I53,'Учреждение (3)'!I10),IF('Учреждение (4)'!I10=0,I53,'Учреждение (4)'!I10),IF('Учреждение (5)'!I10=0,I53,'Учреждение (5)'!I10))</f>
        <v>75.2</v>
      </c>
      <c r="J10" s="126">
        <f>I10*'Нормы по школам'!I11/'Нормы по школам'!H11</f>
        <v>60.16</v>
      </c>
      <c r="K10" s="114">
        <f>J10/('Нормы по школам'!C11/100*25)*100</f>
        <v>85.94285714285715</v>
      </c>
      <c r="L10" s="141">
        <f>J10*'Нормы по школам'!J11/'Нормы по школам'!I11</f>
        <v>0.78208</v>
      </c>
      <c r="M10" s="141">
        <f>J10*'Нормы по школам'!K11/'Нормы по школам'!I11</f>
        <v>0.08021333333333333</v>
      </c>
      <c r="N10" s="141">
        <f>J10*'Нормы по школам'!L11/'Нормы по школам'!I11</f>
        <v>3.439146666666667</v>
      </c>
      <c r="O10" s="142">
        <f>J10*'Нормы по школам'!M11/'Нормы по школам'!I11</f>
        <v>18.148266666666665</v>
      </c>
      <c r="P10" s="219" t="e">
        <f>AVERAGE(IF('Учреждение (1)'!P10=0,P53,'Учреждение (1)'!P10),IF('Учреждение (2)'!P10=0,P53,'Учреждение (2)'!P10),IF('Учреждение (3)'!P10=0,P53,'Учреждение (3)'!P10),IF('Учреждение (4)'!P10=0,P53,'Учреждение (4)'!P10),IF('Учреждение (5)'!P10=0,P53,'Учреждение (5)'!P10))</f>
        <v>#DIV/0!</v>
      </c>
      <c r="Q10" s="118" t="e">
        <f>P10*'Нормы по школам'!C11/'Нормы по школам'!B11</f>
        <v>#DIV/0!</v>
      </c>
      <c r="R10" s="138" t="e">
        <f>Q10*100/'Нормы по школам'!C11</f>
        <v>#DIV/0!</v>
      </c>
      <c r="S10" s="139" t="e">
        <f>Q10*'Нормы по школам'!D11/'Нормы по школам'!C11</f>
        <v>#DIV/0!</v>
      </c>
      <c r="T10" s="139" t="e">
        <f>Q10*'Нормы по школам'!E11/'Нормы по школам'!C11</f>
        <v>#DIV/0!</v>
      </c>
      <c r="U10" s="139" t="e">
        <f>Q10*'Нормы по школам'!F11/'Нормы по школам'!C11</f>
        <v>#DIV/0!</v>
      </c>
      <c r="V10" s="140" t="e">
        <f>Q10*'Нормы по школам'!G11/'Нормы по школам'!C11</f>
        <v>#DIV/0!</v>
      </c>
      <c r="W10" s="180" t="e">
        <f>AVERAGE(IF('Учреждение (1)'!W10=0,W53,'Учреждение (1)'!W10),IF('Учреждение (2)'!W10=0,W53,'Учреждение (2)'!W10),IF('Учреждение (3)'!W10=0,W53,'Учреждение (3)'!W10),IF('Учреждение (4)'!W10=0,W53,'Учреждение (4)'!W10),IF('Учреждение (5)'!W10=0,W53,'Учреждение (5)'!W10))</f>
        <v>#DIV/0!</v>
      </c>
      <c r="X10" s="126" t="e">
        <f>W10*'Нормы по школам'!I11/'Нормы по школам'!H11</f>
        <v>#DIV/0!</v>
      </c>
      <c r="Y10" s="114" t="e">
        <f>X10/('Нормы по школам'!C11/100*35)*100</f>
        <v>#DIV/0!</v>
      </c>
      <c r="Z10" s="141" t="e">
        <f>X10*'Нормы по школам'!J11/'Нормы по школам'!I11</f>
        <v>#DIV/0!</v>
      </c>
      <c r="AA10" s="141" t="e">
        <f>X10*'Нормы по школам'!K11/'Нормы по школам'!I11</f>
        <v>#DIV/0!</v>
      </c>
      <c r="AB10" s="141" t="e">
        <f>X10*'Нормы по школам'!L11/'Нормы по школам'!I11</f>
        <v>#DIV/0!</v>
      </c>
      <c r="AC10" s="142" t="e">
        <f>X10*'Нормы по школам'!M11/'Нормы по школам'!I11</f>
        <v>#DIV/0!</v>
      </c>
      <c r="AD10" s="180" t="e">
        <f>AVERAGE(IF('Учреждение (1)'!AD10=0,AD53,'Учреждение (1)'!AD10),IF('Учреждение (2)'!AD10=0,AD53,'Учреждение (2)'!AD10),IF('Учреждение (3)'!AD10=0,AD53,'Учреждение (3)'!AD10),IF('Учреждение (4)'!AD10=0,AD53,'Учреждение (4)'!AD10),IF('Учреждение (5)'!AD10=0,AD53,'Учреждение (5)'!AD10))</f>
        <v>#DIV/0!</v>
      </c>
      <c r="AE10" s="118" t="e">
        <f>AD10*'Нормы по школам'!C11/'Нормы по школам'!B11</f>
        <v>#DIV/0!</v>
      </c>
      <c r="AF10" s="114" t="e">
        <f>AE10/('Нормы по школам'!C11/100*60)*100</f>
        <v>#DIV/0!</v>
      </c>
      <c r="AG10" s="139" t="e">
        <f>AE10*'Нормы по школам'!D11/'Нормы по школам'!C11</f>
        <v>#DIV/0!</v>
      </c>
      <c r="AH10" s="139" t="e">
        <f>AE10*'Нормы по школам'!E11/'Нормы по школам'!C11</f>
        <v>#DIV/0!</v>
      </c>
      <c r="AI10" s="139" t="e">
        <f>AE10*'Нормы по школам'!F11/'Нормы по школам'!C11</f>
        <v>#DIV/0!</v>
      </c>
      <c r="AJ10" s="140" t="e">
        <f>AE10*'Нормы по школам'!G11/'Нормы по школам'!C11</f>
        <v>#DIV/0!</v>
      </c>
      <c r="AK10" s="180" t="e">
        <f>AVERAGE(IF('Учреждение (1)'!AK10=0,AK53,'Учреждение (1)'!AK10),IF('Учреждение (2)'!AK10=0,AK53,'Учреждение (2)'!AK10),IF('Учреждение (3)'!AK10=0,AK53,'Учреждение (3)'!AK10),IF('Учреждение (4)'!AK10=0,AK53,'Учреждение (4)'!AK10),IF('Учреждение (5)'!AK10=0,AK53,'Учреждение (5)'!AK10))</f>
        <v>#DIV/0!</v>
      </c>
      <c r="AL10" s="118" t="e">
        <f>AK10*'Нормы по школам'!I11/'Нормы по школам'!H11</f>
        <v>#DIV/0!</v>
      </c>
      <c r="AM10" s="114" t="e">
        <f>AL10/('Нормы по школам'!C11/100*60)*100</f>
        <v>#DIV/0!</v>
      </c>
      <c r="AN10" s="141" t="e">
        <f>AL10*'Нормы по школам'!J11/'Нормы по школам'!I11</f>
        <v>#DIV/0!</v>
      </c>
      <c r="AO10" s="141" t="e">
        <f>AL10*'Нормы по школам'!K11/'Нормы по школам'!I11</f>
        <v>#DIV/0!</v>
      </c>
      <c r="AP10" s="141" t="e">
        <f>AL10*'Нормы по школам'!L11/'Нормы по школам'!I11</f>
        <v>#DIV/0!</v>
      </c>
      <c r="AQ10" s="142" t="e">
        <f>AL10*'Нормы по школам'!M11/'Нормы по школам'!I11</f>
        <v>#DIV/0!</v>
      </c>
    </row>
    <row r="11" spans="1:43" s="27" customFormat="1" ht="15" customHeight="1">
      <c r="A11" s="94" t="s">
        <v>9</v>
      </c>
      <c r="B11" s="180">
        <f>AVERAGE(IF('Учреждение (1)'!B11=0,B54,'Учреждение (1)'!B11),IF('Учреждение (2)'!B11=0,B54,'Учреждение (2)'!B11),IF('Учреждение (3)'!B11=0,B54,'Учреждение (3)'!B11),IF('Учреждение (4)'!B11=0,B54,'Учреждение (4)'!B11),IF('Учреждение (5)'!B11=0,B54,'Учреждение (5)'!B11))</f>
        <v>12</v>
      </c>
      <c r="C11" s="126">
        <f>B11*'Нормы по школам'!C12/'Нормы по школам'!B12</f>
        <v>11.1</v>
      </c>
      <c r="D11" s="114">
        <f>B11/('Нормы по школам'!C12/100*25)*100</f>
        <v>25.945945945945947</v>
      </c>
      <c r="E11" s="139">
        <f>C11*'Нормы по школам'!D12/'Нормы по школам'!C12</f>
        <v>0.10359999999999998</v>
      </c>
      <c r="F11" s="139">
        <f>C11*'Нормы по школам'!E12/'Нормы по школам'!C12</f>
        <v>0.04070000000000001</v>
      </c>
      <c r="G11" s="139">
        <f>C11*'Нормы по школам'!F12/'Нормы по школам'!C12</f>
        <v>1.4392999999999998</v>
      </c>
      <c r="H11" s="216">
        <f>C11*'Нормы по школам'!G12/'Нормы по школам'!C12</f>
        <v>6.882000000000001</v>
      </c>
      <c r="I11" s="180">
        <f>AVERAGE(IF('Учреждение (1)'!I11=0,I54,'Учреждение (1)'!I11),IF('Учреждение (2)'!I11=0,I54,'Учреждение (2)'!I11),IF('Учреждение (3)'!I11=0,I54,'Учреждение (3)'!I11),IF('Учреждение (4)'!I11=0,I54,'Учреждение (4)'!I11),IF('Учреждение (5)'!I11=0,I54,'Учреждение (5)'!I11))</f>
        <v>13</v>
      </c>
      <c r="J11" s="126">
        <f>I11*'Нормы по школам'!I12/'Нормы по школам'!H12</f>
        <v>12.025</v>
      </c>
      <c r="K11" s="114">
        <f>J11/('Нормы по школам'!C12/100*25)*100</f>
        <v>26</v>
      </c>
      <c r="L11" s="141">
        <f>J11*'Нормы по школам'!J12/'Нормы по школам'!I12</f>
        <v>0.11223333333333334</v>
      </c>
      <c r="M11" s="141">
        <f>J11*'Нормы по школам'!K12/'Нормы по школам'!I12</f>
        <v>0.04409166666666668</v>
      </c>
      <c r="N11" s="141">
        <f>J11*'Нормы по школам'!L12/'Нормы по школам'!I12</f>
        <v>1.5592416666666669</v>
      </c>
      <c r="O11" s="142">
        <f>J11*'Нормы по школам'!M12/'Нормы по школам'!I12</f>
        <v>7.455500000000001</v>
      </c>
      <c r="P11" s="219" t="e">
        <f>AVERAGE(IF('Учреждение (1)'!P11=0,P54,'Учреждение (1)'!P11),IF('Учреждение (2)'!P11=0,P54,'Учреждение (2)'!P11),IF('Учреждение (3)'!P11=0,P54,'Учреждение (3)'!P11),IF('Учреждение (4)'!P11=0,P54,'Учреждение (4)'!P11),IF('Учреждение (5)'!P11=0,P54,'Учреждение (5)'!P11))</f>
        <v>#DIV/0!</v>
      </c>
      <c r="Q11" s="118" t="e">
        <f>P11*'Нормы по школам'!C12/'Нормы по школам'!B12</f>
        <v>#DIV/0!</v>
      </c>
      <c r="R11" s="138" t="e">
        <f>Q11*100/'Нормы по школам'!C12</f>
        <v>#DIV/0!</v>
      </c>
      <c r="S11" s="139" t="e">
        <f>Q11*'Нормы по школам'!D12/'Нормы по школам'!C12</f>
        <v>#DIV/0!</v>
      </c>
      <c r="T11" s="139" t="e">
        <f>Q11*'Нормы по школам'!E12/'Нормы по школам'!C12</f>
        <v>#DIV/0!</v>
      </c>
      <c r="U11" s="139" t="e">
        <f>Q11*'Нормы по школам'!F12/'Нормы по школам'!C12</f>
        <v>#DIV/0!</v>
      </c>
      <c r="V11" s="140" t="e">
        <f>Q11*'Нормы по школам'!G12/'Нормы по школам'!C12</f>
        <v>#DIV/0!</v>
      </c>
      <c r="W11" s="180" t="e">
        <f>AVERAGE(IF('Учреждение (1)'!W11=0,W54,'Учреждение (1)'!W11),IF('Учреждение (2)'!W11=0,W54,'Учреждение (2)'!W11),IF('Учреждение (3)'!W11=0,W54,'Учреждение (3)'!W11),IF('Учреждение (4)'!W11=0,W54,'Учреждение (4)'!W11),IF('Учреждение (5)'!W11=0,W54,'Учреждение (5)'!W11))</f>
        <v>#DIV/0!</v>
      </c>
      <c r="X11" s="126" t="e">
        <f>W11*'Нормы по школам'!I12/'Нормы по школам'!H12</f>
        <v>#DIV/0!</v>
      </c>
      <c r="Y11" s="114" t="e">
        <f>X11/('Нормы по школам'!C12/100*35)*100</f>
        <v>#DIV/0!</v>
      </c>
      <c r="Z11" s="141" t="e">
        <f>X11*'Нормы по школам'!J12/'Нормы по школам'!I12</f>
        <v>#DIV/0!</v>
      </c>
      <c r="AA11" s="141" t="e">
        <f>X11*'Нормы по школам'!K12/'Нормы по школам'!I12</f>
        <v>#DIV/0!</v>
      </c>
      <c r="AB11" s="141" t="e">
        <f>X11*'Нормы по школам'!L12/'Нормы по школам'!I12</f>
        <v>#DIV/0!</v>
      </c>
      <c r="AC11" s="142" t="e">
        <f>X11*'Нормы по школам'!M12/'Нормы по школам'!I12</f>
        <v>#DIV/0!</v>
      </c>
      <c r="AD11" s="180" t="e">
        <f>AVERAGE(IF('Учреждение (1)'!AD11=0,AD54,'Учреждение (1)'!AD11),IF('Учреждение (2)'!AD11=0,AD54,'Учреждение (2)'!AD11),IF('Учреждение (3)'!AD11=0,AD54,'Учреждение (3)'!AD11),IF('Учреждение (4)'!AD11=0,AD54,'Учреждение (4)'!AD11),IF('Учреждение (5)'!AD11=0,AD54,'Учреждение (5)'!AD11))</f>
        <v>#DIV/0!</v>
      </c>
      <c r="AE11" s="118" t="e">
        <f>AD11*'Нормы по школам'!C12/'Нормы по школам'!B12</f>
        <v>#DIV/0!</v>
      </c>
      <c r="AF11" s="114" t="e">
        <f>AE11/('Нормы по школам'!C12/100*60)*100</f>
        <v>#DIV/0!</v>
      </c>
      <c r="AG11" s="139" t="e">
        <f>AE11*'Нормы по школам'!D12/'Нормы по школам'!C12</f>
        <v>#DIV/0!</v>
      </c>
      <c r="AH11" s="139" t="e">
        <f>AE11*'Нормы по школам'!E12/'Нормы по школам'!C12</f>
        <v>#DIV/0!</v>
      </c>
      <c r="AI11" s="139" t="e">
        <f>AE11*'Нормы по школам'!F12/'Нормы по школам'!C12</f>
        <v>#DIV/0!</v>
      </c>
      <c r="AJ11" s="140" t="e">
        <f>AE11*'Нормы по школам'!G12/'Нормы по школам'!C12</f>
        <v>#DIV/0!</v>
      </c>
      <c r="AK11" s="180" t="e">
        <f>AVERAGE(IF('Учреждение (1)'!AK11=0,AK54,'Учреждение (1)'!AK11),IF('Учреждение (2)'!AK11=0,AK54,'Учреждение (2)'!AK11),IF('Учреждение (3)'!AK11=0,AK54,'Учреждение (3)'!AK11),IF('Учреждение (4)'!AK11=0,AK54,'Учреждение (4)'!AK11),IF('Учреждение (5)'!AK11=0,AK54,'Учреждение (5)'!AK11))</f>
        <v>#DIV/0!</v>
      </c>
      <c r="AL11" s="118" t="e">
        <f>AK11*'Нормы по школам'!I12/'Нормы по школам'!H12</f>
        <v>#DIV/0!</v>
      </c>
      <c r="AM11" s="114" t="e">
        <f>AL11/('Нормы по школам'!C12/100*60)*100</f>
        <v>#DIV/0!</v>
      </c>
      <c r="AN11" s="141" t="e">
        <f>AL11*'Нормы по школам'!J12/'Нормы по школам'!I12</f>
        <v>#DIV/0!</v>
      </c>
      <c r="AO11" s="141" t="e">
        <f>AL11*'Нормы по школам'!K12/'Нормы по школам'!I12</f>
        <v>#DIV/0!</v>
      </c>
      <c r="AP11" s="141" t="e">
        <f>AL11*'Нормы по школам'!L12/'Нормы по школам'!I12</f>
        <v>#DIV/0!</v>
      </c>
      <c r="AQ11" s="142" t="e">
        <f>AL11*'Нормы по школам'!M12/'Нормы по школам'!I12</f>
        <v>#DIV/0!</v>
      </c>
    </row>
    <row r="12" spans="1:43" s="27" customFormat="1" ht="15" customHeight="1">
      <c r="A12" s="94" t="s">
        <v>62</v>
      </c>
      <c r="B12" s="180">
        <f>AVERAGE(IF('Учреждение (1)'!B12=0,B55,'Учреждение (1)'!B12),IF('Учреждение (2)'!B12=0,B55,'Учреждение (2)'!B12),IF('Учреждение (3)'!B12=0,B55,'Учреждение (3)'!B12),IF('Учреждение (4)'!B12=0,B55,'Учреждение (4)'!B12),IF('Учреждение (5)'!B12=0,B55,'Учреждение (5)'!B12))</f>
        <v>3.2</v>
      </c>
      <c r="C12" s="126">
        <f t="shared" si="0"/>
        <v>3.2</v>
      </c>
      <c r="D12" s="114">
        <f>B12/('Нормы по школам'!C13/100*25)*100</f>
        <v>85.33333333333334</v>
      </c>
      <c r="E12" s="139">
        <f>C12*'Нормы по школам'!D13/'Нормы по школам'!C13</f>
        <v>0.09856000000000002</v>
      </c>
      <c r="F12" s="139">
        <f>C12*'Нормы по школам'!E13/'Нормы по школам'!C13</f>
        <v>0.0192</v>
      </c>
      <c r="G12" s="139">
        <f>C12*'Нормы по школам'!F13/'Нормы по школам'!C13</f>
        <v>1.8022400000000003</v>
      </c>
      <c r="H12" s="216">
        <f>C12*'Нормы по школам'!G13/'Нормы по школам'!C13</f>
        <v>8.3584</v>
      </c>
      <c r="I12" s="180">
        <f>AVERAGE(IF('Учреждение (1)'!I12=0,I55,'Учреждение (1)'!I12),IF('Учреждение (2)'!I12=0,I55,'Учреждение (2)'!I12),IF('Учреждение (3)'!I12=0,I55,'Учреждение (3)'!I12),IF('Учреждение (4)'!I12=0,I55,'Учреждение (4)'!I12),IF('Учреждение (5)'!I12=0,I55,'Учреждение (5)'!I12))</f>
        <v>3.3</v>
      </c>
      <c r="J12" s="126">
        <f t="shared" si="1"/>
        <v>3.3</v>
      </c>
      <c r="K12" s="114">
        <f>J12/('Нормы по школам'!C13/100*25)*100</f>
        <v>88</v>
      </c>
      <c r="L12" s="141">
        <f>J12*'Нормы по школам'!J13/'Нормы по школам'!I13</f>
        <v>0.10164000000000002</v>
      </c>
      <c r="M12" s="141">
        <f>J12*'Нормы по школам'!K13/'Нормы по школам'!I13</f>
        <v>0.019799999999999998</v>
      </c>
      <c r="N12" s="141">
        <f>J12*'Нормы по школам'!L13/'Нормы по школам'!I13</f>
        <v>1.85856</v>
      </c>
      <c r="O12" s="142">
        <f>J12*'Нормы по школам'!M13/'Нормы по школам'!I13</f>
        <v>8.6196</v>
      </c>
      <c r="P12" s="219" t="e">
        <f>AVERAGE(IF('Учреждение (1)'!P12=0,P55,'Учреждение (1)'!P12),IF('Учреждение (2)'!P12=0,P55,'Учреждение (2)'!P12),IF('Учреждение (3)'!P12=0,P55,'Учреждение (3)'!P12),IF('Учреждение (4)'!P12=0,P55,'Учреждение (4)'!P12),IF('Учреждение (5)'!P12=0,P55,'Учреждение (5)'!P12))</f>
        <v>#DIV/0!</v>
      </c>
      <c r="Q12" s="118" t="e">
        <f>P12</f>
        <v>#DIV/0!</v>
      </c>
      <c r="R12" s="138" t="e">
        <f>Q12*100/'Нормы по школам'!C13</f>
        <v>#DIV/0!</v>
      </c>
      <c r="S12" s="139" t="e">
        <f>Q12*'Нормы по школам'!D13/'Нормы по школам'!C13</f>
        <v>#DIV/0!</v>
      </c>
      <c r="T12" s="139" t="e">
        <f>Q12*'Нормы по школам'!E13/'Нормы по школам'!C13</f>
        <v>#DIV/0!</v>
      </c>
      <c r="U12" s="139" t="e">
        <f>Q12*'Нормы по школам'!F13/'Нормы по школам'!C13</f>
        <v>#DIV/0!</v>
      </c>
      <c r="V12" s="140" t="e">
        <f>Q12*'Нормы по школам'!G13/'Нормы по школам'!C13</f>
        <v>#DIV/0!</v>
      </c>
      <c r="W12" s="180" t="e">
        <f>AVERAGE(IF('Учреждение (1)'!W12=0,W55,'Учреждение (1)'!W12),IF('Учреждение (2)'!W12=0,W55,'Учреждение (2)'!W12),IF('Учреждение (3)'!W12=0,W55,'Учреждение (3)'!W12),IF('Учреждение (4)'!W12=0,W55,'Учреждение (4)'!W12),IF('Учреждение (5)'!W12=0,W55,'Учреждение (5)'!W12))</f>
        <v>#DIV/0!</v>
      </c>
      <c r="X12" s="126" t="e">
        <f t="shared" si="2"/>
        <v>#DIV/0!</v>
      </c>
      <c r="Y12" s="114" t="e">
        <f>X12/('Нормы по школам'!C13/100*35)*100</f>
        <v>#DIV/0!</v>
      </c>
      <c r="Z12" s="141" t="e">
        <f>X12*'Нормы по школам'!J13/'Нормы по школам'!I13</f>
        <v>#DIV/0!</v>
      </c>
      <c r="AA12" s="141" t="e">
        <f>X12*'Нормы по школам'!K13/'Нормы по школам'!I13</f>
        <v>#DIV/0!</v>
      </c>
      <c r="AB12" s="141" t="e">
        <f>X12*'Нормы по школам'!L13/'Нормы по школам'!I13</f>
        <v>#DIV/0!</v>
      </c>
      <c r="AC12" s="142" t="e">
        <f>X12*'Нормы по школам'!M13/'Нормы по школам'!I13</f>
        <v>#DIV/0!</v>
      </c>
      <c r="AD12" s="180" t="e">
        <f>AVERAGE(IF('Учреждение (1)'!AD12=0,AD55,'Учреждение (1)'!AD12),IF('Учреждение (2)'!AD12=0,AD55,'Учреждение (2)'!AD12),IF('Учреждение (3)'!AD12=0,AD55,'Учреждение (3)'!AD12),IF('Учреждение (4)'!AD12=0,AD55,'Учреждение (4)'!AD12),IF('Учреждение (5)'!AD12=0,AD55,'Учреждение (5)'!AD12))</f>
        <v>#DIV/0!</v>
      </c>
      <c r="AE12" s="118" t="e">
        <f>AD12</f>
        <v>#DIV/0!</v>
      </c>
      <c r="AF12" s="114" t="e">
        <f>AE12/('Нормы по школам'!C13/100*60)*100</f>
        <v>#DIV/0!</v>
      </c>
      <c r="AG12" s="139" t="e">
        <f>AE12*'Нормы по школам'!D13/'Нормы по школам'!C13</f>
        <v>#DIV/0!</v>
      </c>
      <c r="AH12" s="139" t="e">
        <f>AE12*'Нормы по школам'!E13/'Нормы по школам'!C13</f>
        <v>#DIV/0!</v>
      </c>
      <c r="AI12" s="139" t="e">
        <f>AE12*'Нормы по школам'!F13/'Нормы по школам'!C13</f>
        <v>#DIV/0!</v>
      </c>
      <c r="AJ12" s="140" t="e">
        <f>AE12*'Нормы по школам'!G13/'Нормы по школам'!C13</f>
        <v>#DIV/0!</v>
      </c>
      <c r="AK12" s="180" t="e">
        <f>AVERAGE(IF('Учреждение (1)'!AK12=0,AK55,'Учреждение (1)'!AK12),IF('Учреждение (2)'!AK12=0,AK55,'Учреждение (2)'!AK12),IF('Учреждение (3)'!AK12=0,AK55,'Учреждение (3)'!AK12),IF('Учреждение (4)'!AK12=0,AK55,'Учреждение (4)'!AK12),IF('Учреждение (5)'!AK12=0,AK55,'Учреждение (5)'!AK12))</f>
        <v>#DIV/0!</v>
      </c>
      <c r="AL12" s="118" t="e">
        <f t="shared" si="3"/>
        <v>#DIV/0!</v>
      </c>
      <c r="AM12" s="114" t="e">
        <f>AL12/('Нормы по школам'!C13/100*60)*100</f>
        <v>#DIV/0!</v>
      </c>
      <c r="AN12" s="141" t="e">
        <f>AL12*'Нормы по школам'!J13/'Нормы по школам'!I13</f>
        <v>#DIV/0!</v>
      </c>
      <c r="AO12" s="141" t="e">
        <f>AL12*'Нормы по школам'!K13/'Нормы по школам'!I13</f>
        <v>#DIV/0!</v>
      </c>
      <c r="AP12" s="141" t="e">
        <f>AL12*'Нормы по школам'!L13/'Нормы по школам'!I13</f>
        <v>#DIV/0!</v>
      </c>
      <c r="AQ12" s="142" t="e">
        <f>AL12*'Нормы по школам'!M13/'Нормы по школам'!I13</f>
        <v>#DIV/0!</v>
      </c>
    </row>
    <row r="13" spans="1:43" s="27" customFormat="1" ht="15" customHeight="1">
      <c r="A13" s="158" t="s">
        <v>74</v>
      </c>
      <c r="B13" s="180">
        <f>AVERAGE(IF('Учреждение (1)'!B13=0,B56,'Учреждение (1)'!B13),IF('Учреждение (2)'!B13=0,B56,'Учреждение (2)'!B13),IF('Учреждение (3)'!B13=0,B56,'Учреждение (3)'!B13),IF('Учреждение (4)'!B13=0,B56,'Учреждение (4)'!B13),IF('Учреждение (5)'!B13=0,B56,'Учреждение (5)'!B13))</f>
        <v>45.8</v>
      </c>
      <c r="C13" s="126">
        <f t="shared" si="0"/>
        <v>45.8</v>
      </c>
      <c r="D13" s="114">
        <f>B13/('Нормы по школам'!C14/100*25)*100</f>
        <v>91.6</v>
      </c>
      <c r="E13" s="139">
        <f>C13*'Нормы по школам'!D14/'Нормы по школам'!C14</f>
        <v>0.2748</v>
      </c>
      <c r="F13" s="139">
        <f>C13*'Нормы по школам'!E14/'Нормы по школам'!C14</f>
        <v>0.0458</v>
      </c>
      <c r="G13" s="139">
        <f>C13*'Нормы по школам'!F14/'Нормы по школам'!C14</f>
        <v>5.335699999999999</v>
      </c>
      <c r="H13" s="216">
        <f>C13*'Нормы по школам'!G14/'Нормы по школам'!C14</f>
        <v>24.273999999999997</v>
      </c>
      <c r="I13" s="180">
        <f>AVERAGE(IF('Учреждение (1)'!I13=0,I56,'Учреждение (1)'!I13),IF('Учреждение (2)'!I13=0,I56,'Учреждение (2)'!I13),IF('Учреждение (3)'!I13=0,I56,'Учреждение (3)'!I13),IF('Учреждение (4)'!I13=0,I56,'Учреждение (4)'!I13),IF('Учреждение (5)'!I13=0,I56,'Учреждение (5)'!I13))</f>
        <v>43.5</v>
      </c>
      <c r="J13" s="126">
        <f t="shared" si="1"/>
        <v>43.5</v>
      </c>
      <c r="K13" s="114">
        <f>J13/('Нормы по школам'!C14/100*25)*100</f>
        <v>87</v>
      </c>
      <c r="L13" s="141">
        <f>J13*'Нормы по школам'!J14/'Нормы по школам'!I14</f>
        <v>0.26099999999999995</v>
      </c>
      <c r="M13" s="141">
        <f>J13*'Нормы по школам'!K14/'Нормы по школам'!I14</f>
        <v>0.043500000000000004</v>
      </c>
      <c r="N13" s="141">
        <f>J13*'Нормы по школам'!L14/'Нормы по школам'!I14</f>
        <v>5.067749999999999</v>
      </c>
      <c r="O13" s="142">
        <f>J13*'Нормы по школам'!M14/'Нормы по школам'!I14</f>
        <v>23.055</v>
      </c>
      <c r="P13" s="219" t="e">
        <f>AVERAGE(IF('Учреждение (1)'!P13=0,P56,'Учреждение (1)'!P13),IF('Учреждение (2)'!P13=0,P56,'Учреждение (2)'!P13),IF('Учреждение (3)'!P13=0,P56,'Учреждение (3)'!P13),IF('Учреждение (4)'!P13=0,P56,'Учреждение (4)'!P13),IF('Учреждение (5)'!P13=0,P56,'Учреждение (5)'!P13))</f>
        <v>#DIV/0!</v>
      </c>
      <c r="Q13" s="118" t="e">
        <f>P13</f>
        <v>#DIV/0!</v>
      </c>
      <c r="R13" s="138" t="e">
        <f>Q13*100/'Нормы по школам'!C14</f>
        <v>#DIV/0!</v>
      </c>
      <c r="S13" s="139" t="e">
        <f>Q13*'Нормы по школам'!D14/'Нормы по школам'!C14</f>
        <v>#DIV/0!</v>
      </c>
      <c r="T13" s="139" t="e">
        <f>Q13*'Нормы по школам'!E14/'Нормы по школам'!C14</f>
        <v>#DIV/0!</v>
      </c>
      <c r="U13" s="139" t="e">
        <f>Q13*'Нормы по школам'!F14/'Нормы по школам'!C14</f>
        <v>#DIV/0!</v>
      </c>
      <c r="V13" s="140" t="e">
        <f>Q13*'Нормы по школам'!G14/'Нормы по школам'!C14</f>
        <v>#DIV/0!</v>
      </c>
      <c r="W13" s="180" t="e">
        <f>AVERAGE(IF('Учреждение (1)'!W13=0,W56,'Учреждение (1)'!W13),IF('Учреждение (2)'!W13=0,W56,'Учреждение (2)'!W13),IF('Учреждение (3)'!W13=0,W56,'Учреждение (3)'!W13),IF('Учреждение (4)'!W13=0,W56,'Учреждение (4)'!W13),IF('Учреждение (5)'!W13=0,W56,'Учреждение (5)'!W13))</f>
        <v>#DIV/0!</v>
      </c>
      <c r="X13" s="126" t="e">
        <f t="shared" si="2"/>
        <v>#DIV/0!</v>
      </c>
      <c r="Y13" s="114" t="e">
        <f>X13/('Нормы по школам'!C14/100*35)*100</f>
        <v>#DIV/0!</v>
      </c>
      <c r="Z13" s="141" t="e">
        <f>X13*'Нормы по школам'!J14/'Нормы по школам'!I14</f>
        <v>#DIV/0!</v>
      </c>
      <c r="AA13" s="141" t="e">
        <f>X13*'Нормы по школам'!K14/'Нормы по школам'!I14</f>
        <v>#DIV/0!</v>
      </c>
      <c r="AB13" s="141" t="e">
        <f>X13*'Нормы по школам'!L14/'Нормы по школам'!I14</f>
        <v>#DIV/0!</v>
      </c>
      <c r="AC13" s="142" t="e">
        <f>X13*'Нормы по школам'!M14/'Нормы по школам'!I14</f>
        <v>#DIV/0!</v>
      </c>
      <c r="AD13" s="180" t="e">
        <f>AVERAGE(IF('Учреждение (1)'!AD13=0,AD56,'Учреждение (1)'!AD13),IF('Учреждение (2)'!AD13=0,AD56,'Учреждение (2)'!AD13),IF('Учреждение (3)'!AD13=0,AD56,'Учреждение (3)'!AD13),IF('Учреждение (4)'!AD13=0,AD56,'Учреждение (4)'!AD13),IF('Учреждение (5)'!AD13=0,AD56,'Учреждение (5)'!AD13))</f>
        <v>#DIV/0!</v>
      </c>
      <c r="AE13" s="118" t="e">
        <f>AD13</f>
        <v>#DIV/0!</v>
      </c>
      <c r="AF13" s="114" t="e">
        <f>AE13/('Нормы по школам'!C14/100*60)*100</f>
        <v>#DIV/0!</v>
      </c>
      <c r="AG13" s="139" t="e">
        <f>AE13*'Нормы по школам'!D14/'Нормы по школам'!C14</f>
        <v>#DIV/0!</v>
      </c>
      <c r="AH13" s="139" t="e">
        <f>AE13*'Нормы по школам'!E14/'Нормы по школам'!C14</f>
        <v>#DIV/0!</v>
      </c>
      <c r="AI13" s="139" t="e">
        <f>AE13*'Нормы по школам'!F14/'Нормы по школам'!C14</f>
        <v>#DIV/0!</v>
      </c>
      <c r="AJ13" s="140" t="e">
        <f>AE13*'Нормы по школам'!G14/'Нормы по школам'!C14</f>
        <v>#DIV/0!</v>
      </c>
      <c r="AK13" s="180" t="e">
        <f>AVERAGE(IF('Учреждение (1)'!AK13=0,AK56,'Учреждение (1)'!AK13),IF('Учреждение (2)'!AK13=0,AK56,'Учреждение (2)'!AK13),IF('Учреждение (3)'!AK13=0,AK56,'Учреждение (3)'!AK13),IF('Учреждение (4)'!AK13=0,AK56,'Учреждение (4)'!AK13),IF('Учреждение (5)'!AK13=0,AK56,'Учреждение (5)'!AK13))</f>
        <v>#DIV/0!</v>
      </c>
      <c r="AL13" s="118" t="e">
        <f t="shared" si="3"/>
        <v>#DIV/0!</v>
      </c>
      <c r="AM13" s="114" t="e">
        <f>AL13/('Нормы по школам'!C14/100*60)*100</f>
        <v>#DIV/0!</v>
      </c>
      <c r="AN13" s="141" t="e">
        <f>AL13*'Нормы по школам'!J14/'Нормы по школам'!I14</f>
        <v>#DIV/0!</v>
      </c>
      <c r="AO13" s="141" t="e">
        <f>AL13*'Нормы по школам'!K14/'Нормы по школам'!I14</f>
        <v>#DIV/0!</v>
      </c>
      <c r="AP13" s="141" t="e">
        <f>AL13*'Нормы по школам'!L14/'Нормы по школам'!I14</f>
        <v>#DIV/0!</v>
      </c>
      <c r="AQ13" s="142" t="e">
        <f>AL13*'Нормы по школам'!M14/'Нормы по школам'!I14</f>
        <v>#DIV/0!</v>
      </c>
    </row>
    <row r="14" spans="1:43" s="27" customFormat="1" ht="15" customHeight="1">
      <c r="A14" s="94" t="s">
        <v>59</v>
      </c>
      <c r="B14" s="180">
        <f>AVERAGE(IF('Учреждение (1)'!B14=0,B57,'Учреждение (1)'!B14),IF('Учреждение (2)'!B14=0,B57,'Учреждение (2)'!B14),IF('Учреждение (3)'!B14=0,B57,'Учреждение (3)'!B14),IF('Учреждение (4)'!B14=0,B57,'Учреждение (4)'!B14),IF('Учреждение (5)'!B14=0,B57,'Учреждение (5)'!B14))</f>
        <v>7.9</v>
      </c>
      <c r="C14" s="126">
        <f>B14*'Нормы по школам'!C15/'Нормы по школам'!B15</f>
        <v>7.181818181818182</v>
      </c>
      <c r="D14" s="114">
        <f>B14/('Нормы по школам'!C15/100*25)*100</f>
        <v>45.142857142857146</v>
      </c>
      <c r="E14" s="139">
        <f>C14*'Нормы по школам'!D15/'Нормы по школам'!C15</f>
        <v>1.3358181818181818</v>
      </c>
      <c r="F14" s="139">
        <f>C14*'Нормы по школам'!E15/'Нормы по школам'!C15</f>
        <v>1.149090909090909</v>
      </c>
      <c r="G14" s="139">
        <f>C14*'Нормы по школам'!F15/'Нормы по школам'!C15</f>
        <v>0</v>
      </c>
      <c r="H14" s="216">
        <f>C14*'Нормы по школам'!G15/'Нормы по школам'!C15</f>
        <v>15.656363636363634</v>
      </c>
      <c r="I14" s="180">
        <f>AVERAGE(IF('Учреждение (1)'!I14=0,I57,'Учреждение (1)'!I14),IF('Учреждение (2)'!I14=0,I57,'Учреждение (2)'!I14),IF('Учреждение (3)'!I14=0,I57,'Учреждение (3)'!I14),IF('Учреждение (4)'!I14=0,I57,'Учреждение (4)'!I14),IF('Учреждение (5)'!I14=0,I57,'Учреждение (5)'!I14))</f>
        <v>10.3</v>
      </c>
      <c r="J14" s="126">
        <f>I14*'Нормы по школам'!I15/'Нормы по школам'!H15</f>
        <v>9.34186046511628</v>
      </c>
      <c r="K14" s="114">
        <f>J14/('Нормы по школам'!C15/100*25)*100</f>
        <v>53.382059800664464</v>
      </c>
      <c r="L14" s="141">
        <f>J14*'Нормы по школам'!J15/'Нормы по школам'!I15</f>
        <v>1.7375860465116284</v>
      </c>
      <c r="M14" s="141">
        <f>J14*'Нормы по школам'!K15/'Нормы по школам'!I15</f>
        <v>1.494697674418605</v>
      </c>
      <c r="N14" s="141">
        <f>J14*'Нормы по школам'!L15/'Нормы по школам'!I15</f>
        <v>0</v>
      </c>
      <c r="O14" s="142">
        <f>J14*'Нормы по школам'!M15/'Нормы по школам'!I15</f>
        <v>20.365255813953492</v>
      </c>
      <c r="P14" s="219" t="e">
        <f>AVERAGE(IF('Учреждение (1)'!P14=0,P57,'Учреждение (1)'!P14),IF('Учреждение (2)'!P14=0,P57,'Учреждение (2)'!P14),IF('Учреждение (3)'!P14=0,P57,'Учреждение (3)'!P14),IF('Учреждение (4)'!P14=0,P57,'Учреждение (4)'!P14),IF('Учреждение (5)'!P14=0,P57,'Учреждение (5)'!P14))</f>
        <v>#DIV/0!</v>
      </c>
      <c r="Q14" s="118" t="e">
        <f>P14*'Нормы по школам'!C15/'Нормы по школам'!B15</f>
        <v>#DIV/0!</v>
      </c>
      <c r="R14" s="138" t="e">
        <f>Q14*100/'Нормы по школам'!C15</f>
        <v>#DIV/0!</v>
      </c>
      <c r="S14" s="139" t="e">
        <f>Q14*'Нормы по школам'!D15/'Нормы по школам'!C15</f>
        <v>#DIV/0!</v>
      </c>
      <c r="T14" s="139" t="e">
        <f>Q14*'Нормы по школам'!E15/'Нормы по школам'!C15</f>
        <v>#DIV/0!</v>
      </c>
      <c r="U14" s="139" t="e">
        <f>Q14*'Нормы по школам'!F15/'Нормы по школам'!C15</f>
        <v>#DIV/0!</v>
      </c>
      <c r="V14" s="140" t="e">
        <f>Q14*'Нормы по школам'!G15/'Нормы по школам'!C15</f>
        <v>#DIV/0!</v>
      </c>
      <c r="W14" s="180" t="e">
        <f>AVERAGE(IF('Учреждение (1)'!W14=0,W57,'Учреждение (1)'!W14),IF('Учреждение (2)'!W14=0,W57,'Учреждение (2)'!W14),IF('Учреждение (3)'!W14=0,W57,'Учреждение (3)'!W14),IF('Учреждение (4)'!W14=0,W57,'Учреждение (4)'!W14),IF('Учреждение (5)'!W14=0,W57,'Учреждение (5)'!W14))</f>
        <v>#DIV/0!</v>
      </c>
      <c r="X14" s="126" t="e">
        <f>W14*'Нормы по школам'!I15/'Нормы по школам'!H15</f>
        <v>#DIV/0!</v>
      </c>
      <c r="Y14" s="114" t="e">
        <f>X14/('Нормы по школам'!C15/100*35)*100</f>
        <v>#DIV/0!</v>
      </c>
      <c r="Z14" s="141" t="e">
        <f>X14*'Нормы по школам'!J15/'Нормы по школам'!I15</f>
        <v>#DIV/0!</v>
      </c>
      <c r="AA14" s="141" t="e">
        <f>X14*'Нормы по школам'!K15/'Нормы по школам'!I15</f>
        <v>#DIV/0!</v>
      </c>
      <c r="AB14" s="141" t="e">
        <f>X14*'Нормы по школам'!L15/'Нормы по школам'!I15</f>
        <v>#DIV/0!</v>
      </c>
      <c r="AC14" s="142" t="e">
        <f>X14*'Нормы по школам'!M15/'Нормы по школам'!I15</f>
        <v>#DIV/0!</v>
      </c>
      <c r="AD14" s="180" t="e">
        <f>AVERAGE(IF('Учреждение (1)'!AD14=0,AD57,'Учреждение (1)'!AD14),IF('Учреждение (2)'!AD14=0,AD57,'Учреждение (2)'!AD14),IF('Учреждение (3)'!AD14=0,AD57,'Учреждение (3)'!AD14),IF('Учреждение (4)'!AD14=0,AD57,'Учреждение (4)'!AD14),IF('Учреждение (5)'!AD14=0,AD57,'Учреждение (5)'!AD14))</f>
        <v>#DIV/0!</v>
      </c>
      <c r="AE14" s="118" t="e">
        <f>AD14*'Нормы по школам'!C15/'Нормы по школам'!B15</f>
        <v>#DIV/0!</v>
      </c>
      <c r="AF14" s="114" t="e">
        <f>AE14/('Нормы по школам'!C15/100*60)*100</f>
        <v>#DIV/0!</v>
      </c>
      <c r="AG14" s="139" t="e">
        <f>AE14*'Нормы по школам'!D15/'Нормы по школам'!C15</f>
        <v>#DIV/0!</v>
      </c>
      <c r="AH14" s="139" t="e">
        <f>AE14*'Нормы по школам'!E15/'Нормы по школам'!C15</f>
        <v>#DIV/0!</v>
      </c>
      <c r="AI14" s="139" t="e">
        <f>AE14*'Нормы по школам'!F15/'Нормы по школам'!C15</f>
        <v>#DIV/0!</v>
      </c>
      <c r="AJ14" s="140" t="e">
        <f>AE14*'Нормы по школам'!G15/'Нормы по школам'!C15</f>
        <v>#DIV/0!</v>
      </c>
      <c r="AK14" s="180" t="e">
        <f>AVERAGE(IF('Учреждение (1)'!AK14=0,AK57,'Учреждение (1)'!AK14),IF('Учреждение (2)'!AK14=0,AK57,'Учреждение (2)'!AK14),IF('Учреждение (3)'!AK14=0,AK57,'Учреждение (3)'!AK14),IF('Учреждение (4)'!AK14=0,AK57,'Учреждение (4)'!AK14),IF('Учреждение (5)'!AK14=0,AK57,'Учреждение (5)'!AK14))</f>
        <v>#DIV/0!</v>
      </c>
      <c r="AL14" s="118" t="e">
        <f>AK14*'Нормы по школам'!I15/'Нормы по школам'!H15</f>
        <v>#DIV/0!</v>
      </c>
      <c r="AM14" s="114" t="e">
        <f>AL14/('Нормы по школам'!C15/100*60)*100</f>
        <v>#DIV/0!</v>
      </c>
      <c r="AN14" s="141" t="e">
        <f>AL14*'Нормы по школам'!J15/'Нормы по школам'!I15</f>
        <v>#DIV/0!</v>
      </c>
      <c r="AO14" s="141" t="e">
        <f>AL14*'Нормы по школам'!K15/'Нормы по школам'!I15</f>
        <v>#DIV/0!</v>
      </c>
      <c r="AP14" s="141" t="e">
        <f>AL14*'Нормы по школам'!L15/'Нормы по школам'!I15</f>
        <v>#DIV/0!</v>
      </c>
      <c r="AQ14" s="142" t="e">
        <f>AL14*'Нормы по школам'!M15/'Нормы по школам'!I15</f>
        <v>#DIV/0!</v>
      </c>
    </row>
    <row r="15" spans="1:43" s="27" customFormat="1" ht="15" customHeight="1">
      <c r="A15" s="107" t="s">
        <v>54</v>
      </c>
      <c r="B15" s="180" t="e">
        <f>AVERAGE(IF('Учреждение (1)'!B15=0,B58,'Учреждение (1)'!B15),IF('Учреждение (2)'!B15=0,B58,'Учреждение (2)'!B15),IF('Учреждение (3)'!B15=0,B58,'Учреждение (3)'!B15),IF('Учреждение (4)'!B15=0,B58,'Учреждение (4)'!B15),IF('Учреждение (5)'!B15=0,B58,'Учреждение (5)'!B15))</f>
        <v>#DIV/0!</v>
      </c>
      <c r="C15" s="126" t="e">
        <f>B15*'Нормы по школам'!C16/'Нормы по школам'!B16</f>
        <v>#DIV/0!</v>
      </c>
      <c r="D15" s="114" t="e">
        <f>B15/('Нормы по школам'!C16/100*25)*100</f>
        <v>#DIV/0!</v>
      </c>
      <c r="E15" s="139" t="e">
        <f>C15*'Нормы по школам'!D16/'Нормы по школам'!C16</f>
        <v>#DIV/0!</v>
      </c>
      <c r="F15" s="139" t="e">
        <f>C15*'Нормы по школам'!E16/'Нормы по школам'!C16</f>
        <v>#DIV/0!</v>
      </c>
      <c r="G15" s="139" t="e">
        <f>C15*'Нормы по школам'!F16/'Нормы по школам'!C16</f>
        <v>#DIV/0!</v>
      </c>
      <c r="H15" s="216" t="e">
        <f>C15*'Нормы по школам'!G16/'Нормы по школам'!C16</f>
        <v>#DIV/0!</v>
      </c>
      <c r="I15" s="180" t="e">
        <f>AVERAGE(IF('Учреждение (1)'!I15=0,I58,'Учреждение (1)'!I15),IF('Учреждение (2)'!I15=0,I58,'Учреждение (2)'!I15),IF('Учреждение (3)'!I15=0,I58,'Учреждение (3)'!I15),IF('Учреждение (4)'!I15=0,I58,'Учреждение (4)'!I15),IF('Учреждение (5)'!I15=0,I58,'Учреждение (5)'!I15))</f>
        <v>#DIV/0!</v>
      </c>
      <c r="J15" s="126" t="e">
        <f>I15*'Нормы по школам'!I16/'Нормы по школам'!H16</f>
        <v>#DIV/0!</v>
      </c>
      <c r="K15" s="114" t="e">
        <f>J15/('Нормы по школам'!C16/100*25)*100</f>
        <v>#DIV/0!</v>
      </c>
      <c r="L15" s="141" t="e">
        <f>J15*'Нормы по школам'!J16/'Нормы по школам'!I16</f>
        <v>#DIV/0!</v>
      </c>
      <c r="M15" s="141" t="e">
        <f>J15*'Нормы по школам'!K16/'Нормы по школам'!I16</f>
        <v>#DIV/0!</v>
      </c>
      <c r="N15" s="141" t="e">
        <f>J15*'Нормы по школам'!L16/'Нормы по школам'!I16</f>
        <v>#DIV/0!</v>
      </c>
      <c r="O15" s="142" t="e">
        <f>J15*'Нормы по школам'!M16/'Нормы по школам'!I16</f>
        <v>#DIV/0!</v>
      </c>
      <c r="P15" s="219" t="e">
        <f>AVERAGE(IF('Учреждение (1)'!P15=0,P58,'Учреждение (1)'!P15),IF('Учреждение (2)'!P15=0,P58,'Учреждение (2)'!P15),IF('Учреждение (3)'!P15=0,P58,'Учреждение (3)'!P15),IF('Учреждение (4)'!P15=0,P58,'Учреждение (4)'!P15),IF('Учреждение (5)'!P15=0,P58,'Учреждение (5)'!P15))</f>
        <v>#DIV/0!</v>
      </c>
      <c r="Q15" s="118" t="e">
        <f>P15*'Нормы по школам'!C16/'Нормы по школам'!B16</f>
        <v>#DIV/0!</v>
      </c>
      <c r="R15" s="138" t="e">
        <f>Q15*100/'Нормы по школам'!C16</f>
        <v>#DIV/0!</v>
      </c>
      <c r="S15" s="139" t="e">
        <f>Q15*'Нормы по школам'!D16/'Нормы по школам'!C16</f>
        <v>#DIV/0!</v>
      </c>
      <c r="T15" s="139" t="e">
        <f>Q15*'Нормы по школам'!E16/'Нормы по школам'!C16</f>
        <v>#DIV/0!</v>
      </c>
      <c r="U15" s="139" t="e">
        <f>Q15*'Нормы по школам'!F16/'Нормы по школам'!C16</f>
        <v>#DIV/0!</v>
      </c>
      <c r="V15" s="140" t="e">
        <f>Q15*'Нормы по школам'!G16/'Нормы по школам'!C16</f>
        <v>#DIV/0!</v>
      </c>
      <c r="W15" s="180" t="e">
        <f>AVERAGE(IF('Учреждение (1)'!W15=0,W58,'Учреждение (1)'!W15),IF('Учреждение (2)'!W15=0,W58,'Учреждение (2)'!W15),IF('Учреждение (3)'!W15=0,W58,'Учреждение (3)'!W15),IF('Учреждение (4)'!W15=0,W58,'Учреждение (4)'!W15),IF('Учреждение (5)'!W15=0,W58,'Учреждение (5)'!W15))</f>
        <v>#DIV/0!</v>
      </c>
      <c r="X15" s="126" t="e">
        <f>W15*'Нормы по школам'!I16/'Нормы по школам'!H16</f>
        <v>#DIV/0!</v>
      </c>
      <c r="Y15" s="114" t="e">
        <f>X15/('Нормы по школам'!C16/100*35)*100</f>
        <v>#DIV/0!</v>
      </c>
      <c r="Z15" s="141" t="e">
        <f>X15*'Нормы по школам'!J16/'Нормы по школам'!I16</f>
        <v>#DIV/0!</v>
      </c>
      <c r="AA15" s="141" t="e">
        <f>X15*'Нормы по школам'!K16/'Нормы по школам'!I16</f>
        <v>#DIV/0!</v>
      </c>
      <c r="AB15" s="141" t="e">
        <f>X15*'Нормы по школам'!L16/'Нормы по школам'!I16</f>
        <v>#DIV/0!</v>
      </c>
      <c r="AC15" s="142" t="e">
        <f>X15*'Нормы по школам'!M16/'Нормы по школам'!I16</f>
        <v>#DIV/0!</v>
      </c>
      <c r="AD15" s="180" t="e">
        <f>AVERAGE(IF('Учреждение (1)'!AD15=0,AD58,'Учреждение (1)'!AD15),IF('Учреждение (2)'!AD15=0,AD58,'Учреждение (2)'!AD15),IF('Учреждение (3)'!AD15=0,AD58,'Учреждение (3)'!AD15),IF('Учреждение (4)'!AD15=0,AD58,'Учреждение (4)'!AD15),IF('Учреждение (5)'!AD15=0,AD58,'Учреждение (5)'!AD15))</f>
        <v>#DIV/0!</v>
      </c>
      <c r="AE15" s="118" t="e">
        <f>AD15*'Нормы по школам'!C16/'Нормы по школам'!B16</f>
        <v>#DIV/0!</v>
      </c>
      <c r="AF15" s="114" t="e">
        <f>AE15/('Нормы по школам'!C16/100*60)*100</f>
        <v>#DIV/0!</v>
      </c>
      <c r="AG15" s="139" t="e">
        <f>AE15*'Нормы по школам'!D16/'Нормы по школам'!C16</f>
        <v>#DIV/0!</v>
      </c>
      <c r="AH15" s="139" t="e">
        <f>AE15*'Нормы по школам'!E16/'Нормы по школам'!C16</f>
        <v>#DIV/0!</v>
      </c>
      <c r="AI15" s="139" t="e">
        <f>AE15*'Нормы по школам'!F16/'Нормы по школам'!C16</f>
        <v>#DIV/0!</v>
      </c>
      <c r="AJ15" s="140" t="e">
        <f>AE15*'Нормы по школам'!G16/'Нормы по школам'!C16</f>
        <v>#DIV/0!</v>
      </c>
      <c r="AK15" s="180" t="e">
        <f>AVERAGE(IF('Учреждение (1)'!AK15=0,AK58,'Учреждение (1)'!AK15),IF('Учреждение (2)'!AK15=0,AK58,'Учреждение (2)'!AK15),IF('Учреждение (3)'!AK15=0,AK58,'Учреждение (3)'!AK15),IF('Учреждение (4)'!AK15=0,AK58,'Учреждение (4)'!AK15),IF('Учреждение (5)'!AK15=0,AK58,'Учреждение (5)'!AK15))</f>
        <v>#DIV/0!</v>
      </c>
      <c r="AL15" s="118" t="e">
        <f>AK15*'Нормы по школам'!I16/'Нормы по школам'!H16</f>
        <v>#DIV/0!</v>
      </c>
      <c r="AM15" s="114" t="e">
        <f>AL15/('Нормы по школам'!C16/100*60)*100</f>
        <v>#DIV/0!</v>
      </c>
      <c r="AN15" s="141" t="e">
        <f>AL15*'Нормы по школам'!J16/'Нормы по школам'!I16</f>
        <v>#DIV/0!</v>
      </c>
      <c r="AO15" s="141" t="e">
        <f>AL15*'Нормы по школам'!K16/'Нормы по школам'!I16</f>
        <v>#DIV/0!</v>
      </c>
      <c r="AP15" s="141" t="e">
        <f>AL15*'Нормы по школам'!L16/'Нормы по школам'!I16</f>
        <v>#DIV/0!</v>
      </c>
      <c r="AQ15" s="142" t="e">
        <f>AL15*'Нормы по школам'!M16/'Нормы по школам'!I16</f>
        <v>#DIV/0!</v>
      </c>
    </row>
    <row r="16" spans="1:43" s="27" customFormat="1" ht="15" customHeight="1">
      <c r="A16" s="94" t="s">
        <v>60</v>
      </c>
      <c r="B16" s="180" t="e">
        <f>AVERAGE(IF('Учреждение (1)'!B16=0,B59,'Учреждение (1)'!B16),IF('Учреждение (2)'!B16=0,B59,'Учреждение (2)'!B16),IF('Учреждение (3)'!B16=0,B59,'Учреждение (3)'!B16),IF('Учреждение (4)'!B16=0,B59,'Учреждение (4)'!B16),IF('Учреждение (5)'!B16=0,B59,'Учреждение (5)'!B16))</f>
        <v>#DIV/0!</v>
      </c>
      <c r="C16" s="126" t="e">
        <f>B16*'Нормы по школам'!C17/'Нормы по школам'!B17</f>
        <v>#DIV/0!</v>
      </c>
      <c r="D16" s="114" t="e">
        <f>B16/('Нормы по школам'!C17/100*25)*100</f>
        <v>#DIV/0!</v>
      </c>
      <c r="E16" s="139" t="e">
        <f>C16*'Нормы по школам'!D17/'Нормы по школам'!C17</f>
        <v>#DIV/0!</v>
      </c>
      <c r="F16" s="139" t="e">
        <f>C16*'Нормы по школам'!E17/'Нормы по школам'!C17</f>
        <v>#DIV/0!</v>
      </c>
      <c r="G16" s="139" t="e">
        <f>C16*'Нормы по школам'!F17/'Нормы по школам'!C17</f>
        <v>#DIV/0!</v>
      </c>
      <c r="H16" s="216" t="e">
        <f>C16*'Нормы по школам'!G17/'Нормы по школам'!C17</f>
        <v>#DIV/0!</v>
      </c>
      <c r="I16" s="180" t="e">
        <f>AVERAGE(IF('Учреждение (1)'!I16=0,I59,'Учреждение (1)'!I16),IF('Учреждение (2)'!I16=0,I59,'Учреждение (2)'!I16),IF('Учреждение (3)'!I16=0,I59,'Учреждение (3)'!I16),IF('Учреждение (4)'!I16=0,I59,'Учреждение (4)'!I16),IF('Учреждение (5)'!I16=0,I59,'Учреждение (5)'!I16))</f>
        <v>#DIV/0!</v>
      </c>
      <c r="J16" s="126" t="e">
        <f>I16*'Нормы по школам'!I17/'Нормы по школам'!H17</f>
        <v>#DIV/0!</v>
      </c>
      <c r="K16" s="114" t="e">
        <f>J16/('Нормы по школам'!C17/100*25)*100</f>
        <v>#DIV/0!</v>
      </c>
      <c r="L16" s="141" t="e">
        <f>J16*'Нормы по школам'!J17/'Нормы по школам'!I17</f>
        <v>#DIV/0!</v>
      </c>
      <c r="M16" s="141" t="e">
        <f>J16*'Нормы по школам'!K17/'Нормы по школам'!I17</f>
        <v>#DIV/0!</v>
      </c>
      <c r="N16" s="141" t="e">
        <f>J16*'Нормы по школам'!L17/'Нормы по школам'!I17</f>
        <v>#DIV/0!</v>
      </c>
      <c r="O16" s="142" t="e">
        <f>J16*'Нормы по школам'!M17/'Нормы по школам'!I17</f>
        <v>#DIV/0!</v>
      </c>
      <c r="P16" s="219" t="e">
        <f>AVERAGE(IF('Учреждение (1)'!P16=0,P59,'Учреждение (1)'!P16),IF('Учреждение (2)'!P16=0,P59,'Учреждение (2)'!P16),IF('Учреждение (3)'!P16=0,P59,'Учреждение (3)'!P16),IF('Учреждение (4)'!P16=0,P59,'Учреждение (4)'!P16),IF('Учреждение (5)'!P16=0,P59,'Учреждение (5)'!P16))</f>
        <v>#DIV/0!</v>
      </c>
      <c r="Q16" s="118" t="e">
        <f>P16*'Нормы по школам'!C17/'Нормы по школам'!B17</f>
        <v>#DIV/0!</v>
      </c>
      <c r="R16" s="138" t="e">
        <f>Q16*100/'Нормы по школам'!C17</f>
        <v>#DIV/0!</v>
      </c>
      <c r="S16" s="139" t="e">
        <f>Q16*'Нормы по школам'!D17/'Нормы по школам'!C17</f>
        <v>#DIV/0!</v>
      </c>
      <c r="T16" s="139" t="e">
        <f>Q16*'Нормы по школам'!E17/'Нормы по школам'!C17</f>
        <v>#DIV/0!</v>
      </c>
      <c r="U16" s="139" t="e">
        <f>Q16*'Нормы по школам'!F17/'Нормы по школам'!C17</f>
        <v>#DIV/0!</v>
      </c>
      <c r="V16" s="140" t="e">
        <f>Q16*'Нормы по школам'!G17/'Нормы по школам'!C17</f>
        <v>#DIV/0!</v>
      </c>
      <c r="W16" s="180" t="e">
        <f>AVERAGE(IF('Учреждение (1)'!W16=0,W59,'Учреждение (1)'!W16),IF('Учреждение (2)'!W16=0,W59,'Учреждение (2)'!W16),IF('Учреждение (3)'!W16=0,W59,'Учреждение (3)'!W16),IF('Учреждение (4)'!W16=0,W59,'Учреждение (4)'!W16),IF('Учреждение (5)'!W16=0,W59,'Учреждение (5)'!W16))</f>
        <v>#DIV/0!</v>
      </c>
      <c r="X16" s="126" t="e">
        <f>W16*'Нормы по школам'!I17/'Нормы по школам'!H17</f>
        <v>#DIV/0!</v>
      </c>
      <c r="Y16" s="114" t="e">
        <f>X16/('Нормы по школам'!C17/100*35)*100</f>
        <v>#DIV/0!</v>
      </c>
      <c r="Z16" s="141" t="e">
        <f>X16*'Нормы по школам'!J17/'Нормы по школам'!I17</f>
        <v>#DIV/0!</v>
      </c>
      <c r="AA16" s="141" t="e">
        <f>X16*'Нормы по школам'!K17/'Нормы по школам'!I17</f>
        <v>#DIV/0!</v>
      </c>
      <c r="AB16" s="141" t="e">
        <f>X16*'Нормы по школам'!L17/'Нормы по школам'!I17</f>
        <v>#DIV/0!</v>
      </c>
      <c r="AC16" s="142" t="e">
        <f>X16*'Нормы по школам'!M17/'Нормы по школам'!I17</f>
        <v>#DIV/0!</v>
      </c>
      <c r="AD16" s="180" t="e">
        <f>AVERAGE(IF('Учреждение (1)'!AD16=0,AD59,'Учреждение (1)'!AD16),IF('Учреждение (2)'!AD16=0,AD59,'Учреждение (2)'!AD16),IF('Учреждение (3)'!AD16=0,AD59,'Учреждение (3)'!AD16),IF('Учреждение (4)'!AD16=0,AD59,'Учреждение (4)'!AD16),IF('Учреждение (5)'!AD16=0,AD59,'Учреждение (5)'!AD16))</f>
        <v>#DIV/0!</v>
      </c>
      <c r="AE16" s="118" t="e">
        <f>AD16*'Нормы по школам'!C17/'Нормы по школам'!B17</f>
        <v>#DIV/0!</v>
      </c>
      <c r="AF16" s="114" t="e">
        <f>AE16/('Нормы по школам'!C17/100*60)*100</f>
        <v>#DIV/0!</v>
      </c>
      <c r="AG16" s="139" t="e">
        <f>AE16*'Нормы по школам'!D17/'Нормы по школам'!C17</f>
        <v>#DIV/0!</v>
      </c>
      <c r="AH16" s="139" t="e">
        <f>AE16*'Нормы по школам'!E17/'Нормы по школам'!C17</f>
        <v>#DIV/0!</v>
      </c>
      <c r="AI16" s="139" t="e">
        <f>AE16*'Нормы по школам'!F17/'Нормы по школам'!C17</f>
        <v>#DIV/0!</v>
      </c>
      <c r="AJ16" s="140" t="e">
        <f>AE16*'Нормы по школам'!G17/'Нормы по школам'!C17</f>
        <v>#DIV/0!</v>
      </c>
      <c r="AK16" s="180" t="e">
        <f>AVERAGE(IF('Учреждение (1)'!AK16=0,AK59,'Учреждение (1)'!AK16),IF('Учреждение (2)'!AK16=0,AK59,'Учреждение (2)'!AK16),IF('Учреждение (3)'!AK16=0,AK59,'Учреждение (3)'!AK16),IF('Учреждение (4)'!AK16=0,AK59,'Учреждение (4)'!AK16),IF('Учреждение (5)'!AK16=0,AK59,'Учреждение (5)'!AK16))</f>
        <v>#DIV/0!</v>
      </c>
      <c r="AL16" s="118" t="e">
        <f>AK16*'Нормы по школам'!I17/'Нормы по школам'!H17</f>
        <v>#DIV/0!</v>
      </c>
      <c r="AM16" s="114" t="e">
        <f>AL16/('Нормы по школам'!C17/100*60)*100</f>
        <v>#DIV/0!</v>
      </c>
      <c r="AN16" s="141" t="e">
        <f>AL16*'Нормы по школам'!J17/'Нормы по школам'!I17</f>
        <v>#DIV/0!</v>
      </c>
      <c r="AO16" s="141" t="e">
        <f>AL16*'Нормы по школам'!K17/'Нормы по школам'!I17</f>
        <v>#DIV/0!</v>
      </c>
      <c r="AP16" s="141" t="e">
        <f>AL16*'Нормы по школам'!L17/'Нормы по школам'!I17</f>
        <v>#DIV/0!</v>
      </c>
      <c r="AQ16" s="142" t="e">
        <f>AL16*'Нормы по школам'!M17/'Нормы по школам'!I17</f>
        <v>#DIV/0!</v>
      </c>
    </row>
    <row r="17" spans="1:43" s="27" customFormat="1" ht="15" customHeight="1">
      <c r="A17" s="107" t="s">
        <v>61</v>
      </c>
      <c r="B17" s="180" t="e">
        <f>AVERAGE(IF('Учреждение (1)'!B17=0,B60,'Учреждение (1)'!B17),IF('Учреждение (2)'!B17=0,B60,'Учреждение (2)'!B17),IF('Учреждение (3)'!B17=0,B60,'Учреждение (3)'!B17),IF('Учреждение (4)'!B17=0,B60,'Учреждение (4)'!B17),IF('Учреждение (5)'!B17=0,B60,'Учреждение (5)'!B17))</f>
        <v>#DIV/0!</v>
      </c>
      <c r="C17" s="126" t="e">
        <f>B17*'Нормы по школам'!C18/'Нормы по школам'!B18</f>
        <v>#DIV/0!</v>
      </c>
      <c r="D17" s="114" t="e">
        <f>B17/('Нормы по школам'!C18/100*25)*100</f>
        <v>#DIV/0!</v>
      </c>
      <c r="E17" s="139" t="e">
        <f>C17*'Нормы по школам'!D18/'Нормы по школам'!C18</f>
        <v>#DIV/0!</v>
      </c>
      <c r="F17" s="139" t="e">
        <f>C17*'Нормы по школам'!E18/'Нормы по школам'!C18</f>
        <v>#DIV/0!</v>
      </c>
      <c r="G17" s="139" t="e">
        <f>C17*'Нормы по школам'!F18/'Нормы по школам'!C18</f>
        <v>#DIV/0!</v>
      </c>
      <c r="H17" s="216" t="e">
        <f>C17*'Нормы по школам'!G18/'Нормы по школам'!C18</f>
        <v>#DIV/0!</v>
      </c>
      <c r="I17" s="180" t="e">
        <f>AVERAGE(IF('Учреждение (1)'!I17=0,I60,'Учреждение (1)'!I17),IF('Учреждение (2)'!I17=0,I60,'Учреждение (2)'!I17),IF('Учреждение (3)'!I17=0,I60,'Учреждение (3)'!I17),IF('Учреждение (4)'!I17=0,I60,'Учреждение (4)'!I17),IF('Учреждение (5)'!I17=0,I60,'Учреждение (5)'!I17))</f>
        <v>#DIV/0!</v>
      </c>
      <c r="J17" s="126" t="e">
        <f>I17*'Нормы по школам'!I18/'Нормы по школам'!H18</f>
        <v>#DIV/0!</v>
      </c>
      <c r="K17" s="114" t="e">
        <f>J17/('Нормы по школам'!C18/100*25)*100</f>
        <v>#DIV/0!</v>
      </c>
      <c r="L17" s="141" t="e">
        <f>J17*'Нормы по школам'!J18/'Нормы по школам'!I18</f>
        <v>#DIV/0!</v>
      </c>
      <c r="M17" s="141" t="e">
        <f>J17*'Нормы по школам'!K18/'Нормы по школам'!I18</f>
        <v>#DIV/0!</v>
      </c>
      <c r="N17" s="141" t="e">
        <f>J17*'Нормы по школам'!L18/'Нормы по школам'!I18</f>
        <v>#DIV/0!</v>
      </c>
      <c r="O17" s="142" t="e">
        <f>J17*'Нормы по школам'!M18/'Нормы по школам'!I18</f>
        <v>#DIV/0!</v>
      </c>
      <c r="P17" s="219" t="e">
        <f>AVERAGE(IF('Учреждение (1)'!P17=0,P60,'Учреждение (1)'!P17),IF('Учреждение (2)'!P17=0,P60,'Учреждение (2)'!P17),IF('Учреждение (3)'!P17=0,P60,'Учреждение (3)'!P17),IF('Учреждение (4)'!P17=0,P60,'Учреждение (4)'!P17),IF('Учреждение (5)'!P17=0,P60,'Учреждение (5)'!P17))</f>
        <v>#DIV/0!</v>
      </c>
      <c r="Q17" s="118" t="e">
        <f>P17*'Нормы по школам'!C18/'Нормы по школам'!B18</f>
        <v>#DIV/0!</v>
      </c>
      <c r="R17" s="138" t="e">
        <f>Q17*100/'Нормы по школам'!C18</f>
        <v>#DIV/0!</v>
      </c>
      <c r="S17" s="139" t="e">
        <f>Q17*'Нормы по школам'!D18/'Нормы по школам'!C18</f>
        <v>#DIV/0!</v>
      </c>
      <c r="T17" s="139" t="e">
        <f>Q17*'Нормы по школам'!E18/'Нормы по школам'!C18</f>
        <v>#DIV/0!</v>
      </c>
      <c r="U17" s="139" t="e">
        <f>Q17*'Нормы по школам'!F18/'Нормы по школам'!C18</f>
        <v>#DIV/0!</v>
      </c>
      <c r="V17" s="140" t="e">
        <f>Q17*'Нормы по школам'!G18/'Нормы по школам'!C18</f>
        <v>#DIV/0!</v>
      </c>
      <c r="W17" s="180" t="e">
        <f>AVERAGE(IF('Учреждение (1)'!W17=0,W60,'Учреждение (1)'!W17),IF('Учреждение (2)'!W17=0,W60,'Учреждение (2)'!W17),IF('Учреждение (3)'!W17=0,W60,'Учреждение (3)'!W17),IF('Учреждение (4)'!W17=0,W60,'Учреждение (4)'!W17),IF('Учреждение (5)'!W17=0,W60,'Учреждение (5)'!W17))</f>
        <v>#DIV/0!</v>
      </c>
      <c r="X17" s="126" t="e">
        <f>W17*'Нормы по школам'!I18/'Нормы по школам'!H18</f>
        <v>#DIV/0!</v>
      </c>
      <c r="Y17" s="114" t="e">
        <f>X17/('Нормы по школам'!C18/100*35)*100</f>
        <v>#DIV/0!</v>
      </c>
      <c r="Z17" s="141" t="e">
        <f>X17*'Нормы по школам'!J18/'Нормы по школам'!I18</f>
        <v>#DIV/0!</v>
      </c>
      <c r="AA17" s="141" t="e">
        <f>X17*'Нормы по школам'!K18/'Нормы по школам'!I18</f>
        <v>#DIV/0!</v>
      </c>
      <c r="AB17" s="141" t="e">
        <f>X17*'Нормы по школам'!L18/'Нормы по школам'!I18</f>
        <v>#DIV/0!</v>
      </c>
      <c r="AC17" s="142" t="e">
        <f>X17*'Нормы по школам'!M18/'Нормы по школам'!I18</f>
        <v>#DIV/0!</v>
      </c>
      <c r="AD17" s="180" t="e">
        <f>AVERAGE(IF('Учреждение (1)'!AD17=0,AD60,'Учреждение (1)'!AD17),IF('Учреждение (2)'!AD17=0,AD60,'Учреждение (2)'!AD17),IF('Учреждение (3)'!AD17=0,AD60,'Учреждение (3)'!AD17),IF('Учреждение (4)'!AD17=0,AD60,'Учреждение (4)'!AD17),IF('Учреждение (5)'!AD17=0,AD60,'Учреждение (5)'!AD17))</f>
        <v>#DIV/0!</v>
      </c>
      <c r="AE17" s="118" t="e">
        <f>AD17*'Нормы по школам'!C18/'Нормы по школам'!B18</f>
        <v>#DIV/0!</v>
      </c>
      <c r="AF17" s="114" t="e">
        <f>AE17/('Нормы по школам'!C18/100*60)*100</f>
        <v>#DIV/0!</v>
      </c>
      <c r="AG17" s="139" t="e">
        <f>AE17*'Нормы по школам'!D18/'Нормы по школам'!C18</f>
        <v>#DIV/0!</v>
      </c>
      <c r="AH17" s="139" t="e">
        <f>AE17*'Нормы по школам'!E18/'Нормы по школам'!C18</f>
        <v>#DIV/0!</v>
      </c>
      <c r="AI17" s="139" t="e">
        <f>AE17*'Нормы по школам'!F18/'Нормы по школам'!C18</f>
        <v>#DIV/0!</v>
      </c>
      <c r="AJ17" s="140" t="e">
        <f>AE17*'Нормы по школам'!G18/'Нормы по школам'!C18</f>
        <v>#DIV/0!</v>
      </c>
      <c r="AK17" s="180" t="e">
        <f>AVERAGE(IF('Учреждение (1)'!AK17=0,AK60,'Учреждение (1)'!AK17),IF('Учреждение (2)'!AK17=0,AK60,'Учреждение (2)'!AK17),IF('Учреждение (3)'!AK17=0,AK60,'Учреждение (3)'!AK17),IF('Учреждение (4)'!AK17=0,AK60,'Учреждение (4)'!AK17),IF('Учреждение (5)'!AK17=0,AK60,'Учреждение (5)'!AK17))</f>
        <v>#DIV/0!</v>
      </c>
      <c r="AL17" s="118" t="e">
        <f>AK17*'Нормы по школам'!I18/'Нормы по школам'!H18</f>
        <v>#DIV/0!</v>
      </c>
      <c r="AM17" s="114" t="e">
        <f>AL17/('Нормы по школам'!C18/100*60)*100</f>
        <v>#DIV/0!</v>
      </c>
      <c r="AN17" s="141" t="e">
        <f>AL17*'Нормы по школам'!J18/'Нормы по школам'!I18</f>
        <v>#DIV/0!</v>
      </c>
      <c r="AO17" s="141" t="e">
        <f>AL17*'Нормы по школам'!K18/'Нормы по школам'!I18</f>
        <v>#DIV/0!</v>
      </c>
      <c r="AP17" s="141" t="e">
        <f>AL17*'Нормы по школам'!L18/'Нормы по школам'!I18</f>
        <v>#DIV/0!</v>
      </c>
      <c r="AQ17" s="142" t="e">
        <f>AL17*'Нормы по школам'!M18/'Нормы по школам'!I18</f>
        <v>#DIV/0!</v>
      </c>
    </row>
    <row r="18" spans="1:43" s="27" customFormat="1" ht="15" customHeight="1">
      <c r="A18" s="94" t="s">
        <v>45</v>
      </c>
      <c r="B18" s="180">
        <f>AVERAGE(IF('Учреждение (1)'!B18=0,B61,'Учреждение (1)'!B18),IF('Учреждение (2)'!B18=0,B61,'Учреждение (2)'!B18),IF('Учреждение (3)'!B18=0,B61,'Учреждение (3)'!B18),IF('Учреждение (4)'!B18=0,B61,'Учреждение (4)'!B18),IF('Учреждение (5)'!B18=0,B61,'Учреждение (5)'!B18))</f>
        <v>12.1</v>
      </c>
      <c r="C18" s="126">
        <f>B18*'Нормы по школам'!C19/'Нормы по школам'!B19</f>
        <v>11.696666666666665</v>
      </c>
      <c r="D18" s="114">
        <f>B18/('Нормы по школам'!C19/100*25)*100</f>
        <v>83.44827586206898</v>
      </c>
      <c r="E18" s="139">
        <f>C18*'Нормы по школам'!D19/'Нормы по школам'!C19</f>
        <v>1.9299499999999998</v>
      </c>
      <c r="F18" s="139">
        <f>C18*'Нормы по школам'!E19/'Нормы по школам'!C19</f>
        <v>0.4522711111111111</v>
      </c>
      <c r="G18" s="139">
        <f>C18*'Нормы по школам'!F19/'Нормы по школам'!C19</f>
        <v>0</v>
      </c>
      <c r="H18" s="216">
        <f>C18*'Нормы по школам'!G19/'Нормы по школам'!C19</f>
        <v>11.813633333333332</v>
      </c>
      <c r="I18" s="180">
        <f>AVERAGE(IF('Учреждение (1)'!I18=0,I61,'Учреждение (1)'!I18),IF('Учреждение (2)'!I18=0,I61,'Учреждение (2)'!I18),IF('Учреждение (3)'!I18=0,I61,'Учреждение (3)'!I18),IF('Учреждение (4)'!I18=0,I61,'Учреждение (4)'!I18),IF('Учреждение (5)'!I18=0,I61,'Учреждение (5)'!I18))</f>
        <v>13.8</v>
      </c>
      <c r="J18" s="126">
        <f>I18*'Нормы по школам'!I19/'Нормы по школам'!H19</f>
        <v>13.282500000000002</v>
      </c>
      <c r="K18" s="114">
        <f>J18/('Нормы по школам'!C19/100*25)*100</f>
        <v>91.60344827586209</v>
      </c>
      <c r="L18" s="141">
        <f>J18*'Нормы по школам'!J19/'Нормы по школам'!I19</f>
        <v>2.1916125000000006</v>
      </c>
      <c r="M18" s="141">
        <f>J18*'Нормы по школам'!K19/'Нормы по школам'!I19</f>
        <v>0.5135900000000002</v>
      </c>
      <c r="N18" s="141">
        <f>J18*'Нормы по школам'!L19/'Нормы по школам'!I19</f>
        <v>0</v>
      </c>
      <c r="O18" s="142">
        <f>J18*'Нормы по школам'!M19/'Нормы по школам'!I19</f>
        <v>13.415325000000001</v>
      </c>
      <c r="P18" s="219" t="e">
        <f>AVERAGE(IF('Учреждение (1)'!P18=0,P61,'Учреждение (1)'!P18),IF('Учреждение (2)'!P18=0,P61,'Учреждение (2)'!P18),IF('Учреждение (3)'!P18=0,P61,'Учреждение (3)'!P18),IF('Учреждение (4)'!P18=0,P61,'Учреждение (4)'!P18),IF('Учреждение (5)'!P18=0,P61,'Учреждение (5)'!P18))</f>
        <v>#DIV/0!</v>
      </c>
      <c r="Q18" s="118" t="e">
        <f>P18*'Нормы по школам'!C19/'Нормы по школам'!B19</f>
        <v>#DIV/0!</v>
      </c>
      <c r="R18" s="138" t="e">
        <f>Q18*100/'Нормы по школам'!C19</f>
        <v>#DIV/0!</v>
      </c>
      <c r="S18" s="139" t="e">
        <f>Q18*'Нормы по школам'!D19/'Нормы по школам'!C19</f>
        <v>#DIV/0!</v>
      </c>
      <c r="T18" s="139" t="e">
        <f>Q18*'Нормы по школам'!E19/'Нормы по школам'!C19</f>
        <v>#DIV/0!</v>
      </c>
      <c r="U18" s="139" t="e">
        <f>Q18*'Нормы по школам'!F19/'Нормы по школам'!C19</f>
        <v>#DIV/0!</v>
      </c>
      <c r="V18" s="140" t="e">
        <f>Q18*'Нормы по школам'!G19/'Нормы по школам'!C19</f>
        <v>#DIV/0!</v>
      </c>
      <c r="W18" s="180" t="e">
        <f>AVERAGE(IF('Учреждение (1)'!W18=0,W61,'Учреждение (1)'!W18),IF('Учреждение (2)'!W18=0,W61,'Учреждение (2)'!W18),IF('Учреждение (3)'!W18=0,W61,'Учреждение (3)'!W18),IF('Учреждение (4)'!W18=0,W61,'Учреждение (4)'!W18),IF('Учреждение (5)'!W18=0,W61,'Учреждение (5)'!W18))</f>
        <v>#DIV/0!</v>
      </c>
      <c r="X18" s="126" t="e">
        <f>W18*'Нормы по школам'!I19/'Нормы по школам'!H19</f>
        <v>#DIV/0!</v>
      </c>
      <c r="Y18" s="114" t="e">
        <f>X18/('Нормы по школам'!C19/100*35)*100</f>
        <v>#DIV/0!</v>
      </c>
      <c r="Z18" s="141" t="e">
        <f>X18*'Нормы по школам'!J19/'Нормы по школам'!I19</f>
        <v>#DIV/0!</v>
      </c>
      <c r="AA18" s="141" t="e">
        <f>X18*'Нормы по школам'!K19/'Нормы по школам'!I19</f>
        <v>#DIV/0!</v>
      </c>
      <c r="AB18" s="141" t="e">
        <f>X18*'Нормы по школам'!L19/'Нормы по школам'!I19</f>
        <v>#DIV/0!</v>
      </c>
      <c r="AC18" s="142" t="e">
        <f>X18*'Нормы по школам'!M19/'Нормы по школам'!I19</f>
        <v>#DIV/0!</v>
      </c>
      <c r="AD18" s="180" t="e">
        <f>AVERAGE(IF('Учреждение (1)'!AD18=0,AD61,'Учреждение (1)'!AD18),IF('Учреждение (2)'!AD18=0,AD61,'Учреждение (2)'!AD18),IF('Учреждение (3)'!AD18=0,AD61,'Учреждение (3)'!AD18),IF('Учреждение (4)'!AD18=0,AD61,'Учреждение (4)'!AD18),IF('Учреждение (5)'!AD18=0,AD61,'Учреждение (5)'!AD18))</f>
        <v>#DIV/0!</v>
      </c>
      <c r="AE18" s="118" t="e">
        <f>AD18*'Нормы по школам'!C19/'Нормы по школам'!B19</f>
        <v>#DIV/0!</v>
      </c>
      <c r="AF18" s="114" t="e">
        <f>AE18/('Нормы по школам'!C19/100*60)*100</f>
        <v>#DIV/0!</v>
      </c>
      <c r="AG18" s="139" t="e">
        <f>AE18*'Нормы по школам'!D19/'Нормы по школам'!C19</f>
        <v>#DIV/0!</v>
      </c>
      <c r="AH18" s="139" t="e">
        <f>AE18*'Нормы по школам'!E19/'Нормы по школам'!C19</f>
        <v>#DIV/0!</v>
      </c>
      <c r="AI18" s="139" t="e">
        <f>AE18*'Нормы по школам'!F19/'Нормы по школам'!C19</f>
        <v>#DIV/0!</v>
      </c>
      <c r="AJ18" s="140" t="e">
        <f>AE18*'Нормы по школам'!G19/'Нормы по школам'!C19</f>
        <v>#DIV/0!</v>
      </c>
      <c r="AK18" s="180" t="e">
        <f>AVERAGE(IF('Учреждение (1)'!AK18=0,AK61,'Учреждение (1)'!AK18),IF('Учреждение (2)'!AK18=0,AK61,'Учреждение (2)'!AK18),IF('Учреждение (3)'!AK18=0,AK61,'Учреждение (3)'!AK18),IF('Учреждение (4)'!AK18=0,AK61,'Учреждение (4)'!AK18),IF('Учреждение (5)'!AK18=0,AK61,'Учреждение (5)'!AK18))</f>
        <v>#DIV/0!</v>
      </c>
      <c r="AL18" s="118" t="e">
        <f>AK18*'Нормы по школам'!I19/'Нормы по школам'!H19</f>
        <v>#DIV/0!</v>
      </c>
      <c r="AM18" s="114" t="e">
        <f>AL18/('Нормы по школам'!C19/100*60)*100</f>
        <v>#DIV/0!</v>
      </c>
      <c r="AN18" s="141" t="e">
        <f>AL18*'Нормы по школам'!J19/'Нормы по школам'!I19</f>
        <v>#DIV/0!</v>
      </c>
      <c r="AO18" s="141" t="e">
        <f>AL18*'Нормы по школам'!K19/'Нормы по школам'!I19</f>
        <v>#DIV/0!</v>
      </c>
      <c r="AP18" s="141" t="e">
        <f>AL18*'Нормы по школам'!L19/'Нормы по школам'!I19</f>
        <v>#DIV/0!</v>
      </c>
      <c r="AQ18" s="142" t="e">
        <f>AL18*'Нормы по школам'!M19/'Нормы по школам'!I19</f>
        <v>#DIV/0!</v>
      </c>
    </row>
    <row r="19" spans="1:43" s="27" customFormat="1" ht="15" customHeight="1">
      <c r="A19" s="94" t="s">
        <v>27</v>
      </c>
      <c r="B19" s="180">
        <f>AVERAGE(IF('Учреждение (1)'!B19=0,B62,'Учреждение (1)'!B19),IF('Учреждение (2)'!B19=0,B62,'Учреждение (2)'!B19),IF('Учреждение (3)'!B19=0,B62,'Учреждение (3)'!B19),IF('Учреждение (4)'!B19=0,B62,'Учреждение (4)'!B19),IF('Учреждение (5)'!B19=0,B62,'Учреждение (5)'!B19))</f>
        <v>9.8</v>
      </c>
      <c r="C19" s="126">
        <f>B19*'Нормы по школам'!C20/'Нормы по школам'!B20</f>
        <v>9.604000000000001</v>
      </c>
      <c r="D19" s="114">
        <f>B19/('Нормы по школам'!C20/100*25)*100</f>
        <v>266.6666666666667</v>
      </c>
      <c r="E19" s="139">
        <f>C19*'Нормы по школам'!D20/'Нормы по школам'!C20</f>
        <v>1.2293120000000002</v>
      </c>
      <c r="F19" s="139">
        <f>C19*'Нормы по школам'!E20/'Нормы по школам'!C20</f>
        <v>2.1320880000000004</v>
      </c>
      <c r="G19" s="139">
        <f>C19*'Нормы по школам'!F20/'Нормы по школам'!C20</f>
        <v>0.14406</v>
      </c>
      <c r="H19" s="216">
        <f>C19*'Нормы по школам'!G20/'Нормы по школам'!C20</f>
        <v>24.682280000000002</v>
      </c>
      <c r="I19" s="180">
        <f>AVERAGE(IF('Учреждение (1)'!I19=0,I62,'Учреждение (1)'!I19),IF('Учреждение (2)'!I19=0,I62,'Учреждение (2)'!I19),IF('Учреждение (3)'!I19=0,I62,'Учреждение (3)'!I19),IF('Учреждение (4)'!I19=0,I62,'Учреждение (4)'!I19),IF('Учреждение (5)'!I19=0,I62,'Учреждение (5)'!I19))</f>
        <v>10.9</v>
      </c>
      <c r="J19" s="126">
        <f>I19*'Нормы по школам'!I20/'Нормы по школам'!H20</f>
        <v>10.682</v>
      </c>
      <c r="K19" s="114">
        <f>J19/('Нормы по школам'!C20/100*25)*100</f>
        <v>290.6666666666667</v>
      </c>
      <c r="L19" s="141">
        <f>J19*'Нормы по школам'!J20/'Нормы по школам'!I20</f>
        <v>1.367296</v>
      </c>
      <c r="M19" s="141">
        <f>J19*'Нормы по школам'!K20/'Нормы по школам'!I20</f>
        <v>2.371404</v>
      </c>
      <c r="N19" s="141">
        <f>J19*'Нормы по школам'!L20/'Нормы по школам'!I20</f>
        <v>0.16023</v>
      </c>
      <c r="O19" s="142">
        <f>J19*'Нормы по школам'!M20/'Нормы по школам'!I20</f>
        <v>27.452740000000006</v>
      </c>
      <c r="P19" s="219" t="e">
        <f>AVERAGE(IF('Учреждение (1)'!P19=0,P62,'Учреждение (1)'!P19),IF('Учреждение (2)'!P19=0,P62,'Учреждение (2)'!P19),IF('Учреждение (3)'!P19=0,P62,'Учреждение (3)'!P19),IF('Учреждение (4)'!P19=0,P62,'Учреждение (4)'!P19),IF('Учреждение (5)'!P19=0,P62,'Учреждение (5)'!P19))</f>
        <v>#DIV/0!</v>
      </c>
      <c r="Q19" s="118" t="e">
        <f>P19*'Нормы по школам'!C20/'Нормы по школам'!B20</f>
        <v>#DIV/0!</v>
      </c>
      <c r="R19" s="138" t="e">
        <f>Q19*100/'Нормы по школам'!C20</f>
        <v>#DIV/0!</v>
      </c>
      <c r="S19" s="139" t="e">
        <f>Q19*'Нормы по школам'!D20/'Нормы по школам'!C20</f>
        <v>#DIV/0!</v>
      </c>
      <c r="T19" s="139" t="e">
        <f>Q19*'Нормы по школам'!E20/'Нормы по школам'!C20</f>
        <v>#DIV/0!</v>
      </c>
      <c r="U19" s="139" t="e">
        <f>Q19*'Нормы по школам'!F20/'Нормы по школам'!C20</f>
        <v>#DIV/0!</v>
      </c>
      <c r="V19" s="140" t="e">
        <f>Q19*'Нормы по школам'!G20/'Нормы по школам'!C20</f>
        <v>#DIV/0!</v>
      </c>
      <c r="W19" s="180" t="e">
        <f>AVERAGE(IF('Учреждение (1)'!W19=0,W62,'Учреждение (1)'!W19),IF('Учреждение (2)'!W19=0,W62,'Учреждение (2)'!W19),IF('Учреждение (3)'!W19=0,W62,'Учреждение (3)'!W19),IF('Учреждение (4)'!W19=0,W62,'Учреждение (4)'!W19),IF('Учреждение (5)'!W19=0,W62,'Учреждение (5)'!W19))</f>
        <v>#DIV/0!</v>
      </c>
      <c r="X19" s="126" t="e">
        <f>W19*'Нормы по школам'!I20/'Нормы по школам'!H20</f>
        <v>#DIV/0!</v>
      </c>
      <c r="Y19" s="114" t="e">
        <f>X19/('Нормы по школам'!C20/100*35)*100</f>
        <v>#DIV/0!</v>
      </c>
      <c r="Z19" s="141" t="e">
        <f>X19*'Нормы по школам'!J20/'Нормы по школам'!I20</f>
        <v>#DIV/0!</v>
      </c>
      <c r="AA19" s="141" t="e">
        <f>X19*'Нормы по школам'!K20/'Нормы по школам'!I20</f>
        <v>#DIV/0!</v>
      </c>
      <c r="AB19" s="141" t="e">
        <f>X19*'Нормы по школам'!L20/'Нормы по школам'!I20</f>
        <v>#DIV/0!</v>
      </c>
      <c r="AC19" s="142" t="e">
        <f>X19*'Нормы по школам'!M20/'Нормы по школам'!I20</f>
        <v>#DIV/0!</v>
      </c>
      <c r="AD19" s="180" t="e">
        <f>AVERAGE(IF('Учреждение (1)'!AD19=0,AD62,'Учреждение (1)'!AD19),IF('Учреждение (2)'!AD19=0,AD62,'Учреждение (2)'!AD19),IF('Учреждение (3)'!AD19=0,AD62,'Учреждение (3)'!AD19),IF('Учреждение (4)'!AD19=0,AD62,'Учреждение (4)'!AD19),IF('Учреждение (5)'!AD19=0,AD62,'Учреждение (5)'!AD19))</f>
        <v>#DIV/0!</v>
      </c>
      <c r="AE19" s="118" t="e">
        <f>AD19*'Нормы по школам'!C20/'Нормы по школам'!B20</f>
        <v>#DIV/0!</v>
      </c>
      <c r="AF19" s="114" t="e">
        <f>AE19/('Нормы по школам'!C20/100*60)*100</f>
        <v>#DIV/0!</v>
      </c>
      <c r="AG19" s="139" t="e">
        <f>AE19*'Нормы по школам'!D20/'Нормы по школам'!C20</f>
        <v>#DIV/0!</v>
      </c>
      <c r="AH19" s="139" t="e">
        <f>AE19*'Нормы по школам'!E20/'Нормы по школам'!C20</f>
        <v>#DIV/0!</v>
      </c>
      <c r="AI19" s="139" t="e">
        <f>AE19*'Нормы по школам'!F20/'Нормы по школам'!C20</f>
        <v>#DIV/0!</v>
      </c>
      <c r="AJ19" s="140" t="e">
        <f>AE19*'Нормы по школам'!G20/'Нормы по школам'!C20</f>
        <v>#DIV/0!</v>
      </c>
      <c r="AK19" s="180" t="e">
        <f>AVERAGE(IF('Учреждение (1)'!AK19=0,AK62,'Учреждение (1)'!AK19),IF('Учреждение (2)'!AK19=0,AK62,'Учреждение (2)'!AK19),IF('Учреждение (3)'!AK19=0,AK62,'Учреждение (3)'!AK19),IF('Учреждение (4)'!AK19=0,AK62,'Учреждение (4)'!AK19),IF('Учреждение (5)'!AK19=0,AK62,'Учреждение (5)'!AK19))</f>
        <v>#DIV/0!</v>
      </c>
      <c r="AL19" s="118" t="e">
        <f>AK19*'Нормы по школам'!I20/'Нормы по школам'!H20</f>
        <v>#DIV/0!</v>
      </c>
      <c r="AM19" s="114" t="e">
        <f>AL19/('Нормы по школам'!C20/100*60)*100</f>
        <v>#DIV/0!</v>
      </c>
      <c r="AN19" s="141" t="e">
        <f>AL19*'Нормы по школам'!J20/'Нормы по школам'!I20</f>
        <v>#DIV/0!</v>
      </c>
      <c r="AO19" s="141" t="e">
        <f>AL19*'Нормы по школам'!K20/'Нормы по школам'!I20</f>
        <v>#DIV/0!</v>
      </c>
      <c r="AP19" s="141" t="e">
        <f>AL19*'Нормы по школам'!L20/'Нормы по школам'!I20</f>
        <v>#DIV/0!</v>
      </c>
      <c r="AQ19" s="142" t="e">
        <f>AL19*'Нормы по школам'!M20/'Нормы по школам'!I20</f>
        <v>#DIV/0!</v>
      </c>
    </row>
    <row r="20" spans="1:43" s="27" customFormat="1" ht="15" customHeight="1">
      <c r="A20" s="94" t="s">
        <v>71</v>
      </c>
      <c r="B20" s="180" t="e">
        <f>AVERAGE(IF('Учреждение (1)'!B20=0,B63,'Учреждение (1)'!B20),IF('Учреждение (2)'!B20=0,B63,'Учреждение (2)'!B20),IF('Учреждение (3)'!B20=0,B63,'Учреждение (3)'!B20),IF('Учреждение (4)'!B20=0,B63,'Учреждение (4)'!B20),IF('Учреждение (5)'!B20=0,B63,'Учреждение (5)'!B20))</f>
        <v>#DIV/0!</v>
      </c>
      <c r="C20" s="126" t="e">
        <f t="shared" si="0"/>
        <v>#DIV/0!</v>
      </c>
      <c r="D20" s="114" t="e">
        <f>B20/('Нормы по школам'!C21/100*25)*100</f>
        <v>#DIV/0!</v>
      </c>
      <c r="E20" s="139" t="e">
        <f>C20*'Нормы по школам'!D21/'Нормы по школам'!C21</f>
        <v>#DIV/0!</v>
      </c>
      <c r="F20" s="139" t="e">
        <f>C20*'Нормы по школам'!E21/'Нормы по школам'!C21</f>
        <v>#DIV/0!</v>
      </c>
      <c r="G20" s="139" t="e">
        <f>C20*'Нормы по школам'!F21/'Нормы по школам'!C21</f>
        <v>#DIV/0!</v>
      </c>
      <c r="H20" s="216" t="e">
        <f>C20*'Нормы по школам'!G21/'Нормы по школам'!C21</f>
        <v>#DIV/0!</v>
      </c>
      <c r="I20" s="180" t="e">
        <f>AVERAGE(IF('Учреждение (1)'!I20=0,I63,'Учреждение (1)'!I20),IF('Учреждение (2)'!I20=0,I63,'Учреждение (2)'!I20),IF('Учреждение (3)'!I20=0,I63,'Учреждение (3)'!I20),IF('Учреждение (4)'!I20=0,I63,'Учреждение (4)'!I20),IF('Учреждение (5)'!I20=0,I63,'Учреждение (5)'!I20))</f>
        <v>#DIV/0!</v>
      </c>
      <c r="J20" s="126" t="e">
        <f t="shared" si="1"/>
        <v>#DIV/0!</v>
      </c>
      <c r="K20" s="114" t="e">
        <f>J20/('Нормы по школам'!C21/100*25)*100</f>
        <v>#DIV/0!</v>
      </c>
      <c r="L20" s="141" t="e">
        <f>J20*'Нормы по школам'!J21/'Нормы по школам'!I21</f>
        <v>#DIV/0!</v>
      </c>
      <c r="M20" s="141" t="e">
        <f>J20*'Нормы по школам'!K21/'Нормы по школам'!I21</f>
        <v>#DIV/0!</v>
      </c>
      <c r="N20" s="141" t="e">
        <f>J20*'Нормы по школам'!L21/'Нормы по школам'!I21</f>
        <v>#DIV/0!</v>
      </c>
      <c r="O20" s="142" t="e">
        <f>J20*'Нормы по школам'!M21/'Нормы по школам'!I21</f>
        <v>#DIV/0!</v>
      </c>
      <c r="P20" s="219" t="e">
        <f>AVERAGE(IF('Учреждение (1)'!P20=0,P63,'Учреждение (1)'!P20),IF('Учреждение (2)'!P20=0,P63,'Учреждение (2)'!P20),IF('Учреждение (3)'!P20=0,P63,'Учреждение (3)'!P20),IF('Учреждение (4)'!P20=0,P63,'Учреждение (4)'!P20),IF('Учреждение (5)'!P20=0,P63,'Учреждение (5)'!P20))</f>
        <v>#DIV/0!</v>
      </c>
      <c r="Q20" s="118" t="e">
        <f>P20</f>
        <v>#DIV/0!</v>
      </c>
      <c r="R20" s="138" t="e">
        <f>Q20*100/'Нормы по школам'!C21</f>
        <v>#DIV/0!</v>
      </c>
      <c r="S20" s="139" t="e">
        <f>Q20*'Нормы по школам'!D21/'Нормы по школам'!C21</f>
        <v>#DIV/0!</v>
      </c>
      <c r="T20" s="139" t="e">
        <f>Q20*'Нормы по школам'!E21/'Нормы по школам'!C21</f>
        <v>#DIV/0!</v>
      </c>
      <c r="U20" s="139" t="e">
        <f>Q20*'Нормы по школам'!F21/'Нормы по школам'!C21</f>
        <v>#DIV/0!</v>
      </c>
      <c r="V20" s="140" t="e">
        <f>Q20*'Нормы по школам'!G21/'Нормы по школам'!C21</f>
        <v>#DIV/0!</v>
      </c>
      <c r="W20" s="180" t="e">
        <f>AVERAGE(IF('Учреждение (1)'!W20=0,W63,'Учреждение (1)'!W20),IF('Учреждение (2)'!W20=0,W63,'Учреждение (2)'!W20),IF('Учреждение (3)'!W20=0,W63,'Учреждение (3)'!W20),IF('Учреждение (4)'!W20=0,W63,'Учреждение (4)'!W20),IF('Учреждение (5)'!W20=0,W63,'Учреждение (5)'!W20))</f>
        <v>#DIV/0!</v>
      </c>
      <c r="X20" s="126" t="e">
        <f t="shared" si="2"/>
        <v>#DIV/0!</v>
      </c>
      <c r="Y20" s="114" t="e">
        <f>X20/('Нормы по школам'!C21/100*35)*100</f>
        <v>#DIV/0!</v>
      </c>
      <c r="Z20" s="141" t="e">
        <f>X20*'Нормы по школам'!J21/'Нормы по школам'!I21</f>
        <v>#DIV/0!</v>
      </c>
      <c r="AA20" s="141" t="e">
        <f>X20*'Нормы по школам'!K21/'Нормы по школам'!I21</f>
        <v>#DIV/0!</v>
      </c>
      <c r="AB20" s="141" t="e">
        <f>X20*'Нормы по школам'!L21/'Нормы по школам'!I21</f>
        <v>#DIV/0!</v>
      </c>
      <c r="AC20" s="142" t="e">
        <f>X20*'Нормы по школам'!M21/'Нормы по школам'!I21</f>
        <v>#DIV/0!</v>
      </c>
      <c r="AD20" s="180" t="e">
        <f>AVERAGE(IF('Учреждение (1)'!AD20=0,AD63,'Учреждение (1)'!AD20),IF('Учреждение (2)'!AD20=0,AD63,'Учреждение (2)'!AD20),IF('Учреждение (3)'!AD20=0,AD63,'Учреждение (3)'!AD20),IF('Учреждение (4)'!AD20=0,AD63,'Учреждение (4)'!AD20),IF('Учреждение (5)'!AD20=0,AD63,'Учреждение (5)'!AD20))</f>
        <v>#DIV/0!</v>
      </c>
      <c r="AE20" s="118" t="e">
        <f>AD20</f>
        <v>#DIV/0!</v>
      </c>
      <c r="AF20" s="114" t="e">
        <f>AE20/('Нормы по школам'!C21/100*60)*100</f>
        <v>#DIV/0!</v>
      </c>
      <c r="AG20" s="139" t="e">
        <f>AE20*'Нормы по школам'!D21/'Нормы по школам'!C21</f>
        <v>#DIV/0!</v>
      </c>
      <c r="AH20" s="139" t="e">
        <f>AE20*'Нормы по школам'!E21/'Нормы по школам'!C21</f>
        <v>#DIV/0!</v>
      </c>
      <c r="AI20" s="139" t="e">
        <f>AE20*'Нормы по школам'!F21/'Нормы по школам'!C21</f>
        <v>#DIV/0!</v>
      </c>
      <c r="AJ20" s="140" t="e">
        <f>AE20*'Нормы по школам'!G21/'Нормы по школам'!C21</f>
        <v>#DIV/0!</v>
      </c>
      <c r="AK20" s="180" t="e">
        <f>AVERAGE(IF('Учреждение (1)'!AK20=0,AK63,'Учреждение (1)'!AK20),IF('Учреждение (2)'!AK20=0,AK63,'Учреждение (2)'!AK20),IF('Учреждение (3)'!AK20=0,AK63,'Учреждение (3)'!AK20),IF('Учреждение (4)'!AK20=0,AK63,'Учреждение (4)'!AK20),IF('Учреждение (5)'!AK20=0,AK63,'Учреждение (5)'!AK20))</f>
        <v>#DIV/0!</v>
      </c>
      <c r="AL20" s="118" t="e">
        <f t="shared" si="3"/>
        <v>#DIV/0!</v>
      </c>
      <c r="AM20" s="114" t="e">
        <f>AL20/('Нормы по школам'!C21/100*60)*100</f>
        <v>#DIV/0!</v>
      </c>
      <c r="AN20" s="141" t="e">
        <f>AL20*'Нормы по школам'!J21/'Нормы по школам'!I21</f>
        <v>#DIV/0!</v>
      </c>
      <c r="AO20" s="141" t="e">
        <f>AL20*'Нормы по школам'!K21/'Нормы по школам'!I21</f>
        <v>#DIV/0!</v>
      </c>
      <c r="AP20" s="141" t="e">
        <f>AL20*'Нормы по школам'!L21/'Нормы по школам'!I21</f>
        <v>#DIV/0!</v>
      </c>
      <c r="AQ20" s="142" t="e">
        <f>AL20*'Нормы по школам'!M21/'Нормы по школам'!I21</f>
        <v>#DIV/0!</v>
      </c>
    </row>
    <row r="21" spans="1:43" s="27" customFormat="1" ht="15" customHeight="1">
      <c r="A21" s="107" t="s">
        <v>73</v>
      </c>
      <c r="B21" s="180">
        <f>AVERAGE(IF('Учреждение (1)'!B21=0,B64,'Учреждение (1)'!B21),IF('Учреждение (2)'!B21=0,B64,'Учреждение (2)'!B21),IF('Учреждение (3)'!B21=0,B64,'Учреждение (3)'!B21),IF('Учреждение (4)'!B21=0,B64,'Учреждение (4)'!B21),IF('Учреждение (5)'!B21=0,B64,'Учреждение (5)'!B21))</f>
        <v>67.1</v>
      </c>
      <c r="C21" s="126">
        <f t="shared" si="0"/>
        <v>67.1</v>
      </c>
      <c r="D21" s="114">
        <f>B21/('Нормы по школам'!C22/100*25)*100</f>
        <v>89.46666666666665</v>
      </c>
      <c r="E21" s="139">
        <f>C21*'Нормы по школам'!D22/'Нормы по школам'!C22</f>
        <v>1.9458999999999995</v>
      </c>
      <c r="F21" s="139">
        <f>C21*'Нормы по школам'!E22/'Нормы по школам'!C22</f>
        <v>2.1471999999999998</v>
      </c>
      <c r="G21" s="139">
        <f>C21*'Нормы по школам'!F22/'Нормы по школам'!C22</f>
        <v>3.1536999999999997</v>
      </c>
      <c r="H21" s="216">
        <f>C21*'Нормы по школам'!G22/'Нормы по школам'!C22</f>
        <v>40.25999999999999</v>
      </c>
      <c r="I21" s="180">
        <f>AVERAGE(IF('Учреждение (1)'!I21=0,I64,'Учреждение (1)'!I21),IF('Учреждение (2)'!I21=0,I64,'Учреждение (2)'!I21),IF('Учреждение (3)'!I21=0,I64,'Учреждение (3)'!I21),IF('Учреждение (4)'!I21=0,I64,'Учреждение (4)'!I21),IF('Учреждение (5)'!I21=0,I64,'Учреждение (5)'!I21))</f>
        <v>67.2</v>
      </c>
      <c r="J21" s="126">
        <f t="shared" si="1"/>
        <v>67.2</v>
      </c>
      <c r="K21" s="114">
        <f>J21/('Нормы по школам'!C22/100*25)*100</f>
        <v>89.60000000000001</v>
      </c>
      <c r="L21" s="141">
        <f>J21*'Нормы по школам'!J22/'Нормы по школам'!I22</f>
        <v>1.9487999999999999</v>
      </c>
      <c r="M21" s="141">
        <f>J21*'Нормы по школам'!K22/'Нормы по школам'!I22</f>
        <v>2.1504</v>
      </c>
      <c r="N21" s="141">
        <f>J21*'Нормы по школам'!L22/'Нормы по школам'!I22</f>
        <v>3.1584</v>
      </c>
      <c r="O21" s="142">
        <f>J21*'Нормы по школам'!M22/'Нормы по школам'!I22</f>
        <v>40.32</v>
      </c>
      <c r="P21" s="219" t="e">
        <f>AVERAGE(IF('Учреждение (1)'!P21=0,P64,'Учреждение (1)'!P21),IF('Учреждение (2)'!P21=0,P64,'Учреждение (2)'!P21),IF('Учреждение (3)'!P21=0,P64,'Учреждение (3)'!P21),IF('Учреждение (4)'!P21=0,P64,'Учреждение (4)'!P21),IF('Учреждение (5)'!P21=0,P64,'Учреждение (5)'!P21))</f>
        <v>#DIV/0!</v>
      </c>
      <c r="Q21" s="118" t="e">
        <f>P21</f>
        <v>#DIV/0!</v>
      </c>
      <c r="R21" s="138" t="e">
        <f>Q21*100/'Нормы по школам'!C22</f>
        <v>#DIV/0!</v>
      </c>
      <c r="S21" s="139" t="e">
        <f>Q21*'Нормы по школам'!D22/'Нормы по школам'!C22</f>
        <v>#DIV/0!</v>
      </c>
      <c r="T21" s="139" t="e">
        <f>Q21*'Нормы по школам'!E22/'Нормы по школам'!C22</f>
        <v>#DIV/0!</v>
      </c>
      <c r="U21" s="139" t="e">
        <f>Q21*'Нормы по школам'!F22/'Нормы по школам'!C22</f>
        <v>#DIV/0!</v>
      </c>
      <c r="V21" s="140" t="e">
        <f>Q21*'Нормы по школам'!G22/'Нормы по школам'!C22</f>
        <v>#DIV/0!</v>
      </c>
      <c r="W21" s="180" t="e">
        <f>AVERAGE(IF('Учреждение (1)'!W21=0,W64,'Учреждение (1)'!W21),IF('Учреждение (2)'!W21=0,W64,'Учреждение (2)'!W21),IF('Учреждение (3)'!W21=0,W64,'Учреждение (3)'!W21),IF('Учреждение (4)'!W21=0,W64,'Учреждение (4)'!W21),IF('Учреждение (5)'!W21=0,W64,'Учреждение (5)'!W21))</f>
        <v>#DIV/0!</v>
      </c>
      <c r="X21" s="126" t="e">
        <f t="shared" si="2"/>
        <v>#DIV/0!</v>
      </c>
      <c r="Y21" s="114" t="e">
        <f>X21/('Нормы по школам'!C22/100*35)*100</f>
        <v>#DIV/0!</v>
      </c>
      <c r="Z21" s="141" t="e">
        <f>X21*'Нормы по школам'!J22/'Нормы по школам'!I22</f>
        <v>#DIV/0!</v>
      </c>
      <c r="AA21" s="141" t="e">
        <f>X21*'Нормы по школам'!K22/'Нормы по школам'!I22</f>
        <v>#DIV/0!</v>
      </c>
      <c r="AB21" s="141" t="e">
        <f>X21*'Нормы по школам'!L22/'Нормы по школам'!I22</f>
        <v>#DIV/0!</v>
      </c>
      <c r="AC21" s="142" t="e">
        <f>X21*'Нормы по школам'!M22/'Нормы по школам'!I22</f>
        <v>#DIV/0!</v>
      </c>
      <c r="AD21" s="180" t="e">
        <f>AVERAGE(IF('Учреждение (1)'!AD21=0,AD64,'Учреждение (1)'!AD21),IF('Учреждение (2)'!AD21=0,AD64,'Учреждение (2)'!AD21),IF('Учреждение (3)'!AD21=0,AD64,'Учреждение (3)'!AD21),IF('Учреждение (4)'!AD21=0,AD64,'Учреждение (4)'!AD21),IF('Учреждение (5)'!AD21=0,AD64,'Учреждение (5)'!AD21))</f>
        <v>#DIV/0!</v>
      </c>
      <c r="AE21" s="118" t="e">
        <f>AD21</f>
        <v>#DIV/0!</v>
      </c>
      <c r="AF21" s="114" t="e">
        <f>AE21/('Нормы по школам'!C22/100*60)*100</f>
        <v>#DIV/0!</v>
      </c>
      <c r="AG21" s="139" t="e">
        <f>AE21*'Нормы по школам'!D22/'Нормы по школам'!C22</f>
        <v>#DIV/0!</v>
      </c>
      <c r="AH21" s="139" t="e">
        <f>AE21*'Нормы по школам'!E22/'Нормы по школам'!C22</f>
        <v>#DIV/0!</v>
      </c>
      <c r="AI21" s="139" t="e">
        <f>AE21*'Нормы по школам'!F22/'Нормы по школам'!C22</f>
        <v>#DIV/0!</v>
      </c>
      <c r="AJ21" s="140" t="e">
        <f>AE21*'Нормы по школам'!G22/'Нормы по школам'!C22</f>
        <v>#DIV/0!</v>
      </c>
      <c r="AK21" s="180" t="e">
        <f>AVERAGE(IF('Учреждение (1)'!AK21=0,AK64,'Учреждение (1)'!AK21),IF('Учреждение (2)'!AK21=0,AK64,'Учреждение (2)'!AK21),IF('Учреждение (3)'!AK21=0,AK64,'Учреждение (3)'!AK21),IF('Учреждение (4)'!AK21=0,AK64,'Учреждение (4)'!AK21),IF('Учреждение (5)'!AK21=0,AK64,'Учреждение (5)'!AK21))</f>
        <v>#DIV/0!</v>
      </c>
      <c r="AL21" s="118" t="e">
        <f t="shared" si="3"/>
        <v>#DIV/0!</v>
      </c>
      <c r="AM21" s="114" t="e">
        <f>AL21/('Нормы по школам'!C22/100*60)*100</f>
        <v>#DIV/0!</v>
      </c>
      <c r="AN21" s="141" t="e">
        <f>AL21*'Нормы по школам'!J22/'Нормы по школам'!I22</f>
        <v>#DIV/0!</v>
      </c>
      <c r="AO21" s="141" t="e">
        <f>AL21*'Нормы по школам'!K22/'Нормы по школам'!I22</f>
        <v>#DIV/0!</v>
      </c>
      <c r="AP21" s="141" t="e">
        <f>AL21*'Нормы по школам'!L22/'Нормы по школам'!I22</f>
        <v>#DIV/0!</v>
      </c>
      <c r="AQ21" s="142" t="e">
        <f>AL21*'Нормы по школам'!M22/'Нормы по школам'!I22</f>
        <v>#DIV/0!</v>
      </c>
    </row>
    <row r="22" spans="1:43" s="27" customFormat="1" ht="15" customHeight="1">
      <c r="A22" s="108" t="s">
        <v>72</v>
      </c>
      <c r="B22" s="180" t="e">
        <f>AVERAGE(IF('Учреждение (1)'!B22=0,B65,'Учреждение (1)'!B22),IF('Учреждение (2)'!B22=0,B65,'Учреждение (2)'!B22),IF('Учреждение (3)'!B22=0,B65,'Учреждение (3)'!B22),IF('Учреждение (4)'!B22=0,B65,'Учреждение (4)'!B22),IF('Учреждение (5)'!B22=0,B65,'Учреждение (5)'!B22))</f>
        <v>#DIV/0!</v>
      </c>
      <c r="C22" s="126" t="e">
        <f t="shared" si="0"/>
        <v>#DIV/0!</v>
      </c>
      <c r="D22" s="114" t="e">
        <f>B22/('Нормы по школам'!C23/100*25)*100</f>
        <v>#DIV/0!</v>
      </c>
      <c r="E22" s="139" t="e">
        <f>C22*'Нормы по школам'!D23/'Нормы по школам'!C23</f>
        <v>#DIV/0!</v>
      </c>
      <c r="F22" s="139" t="e">
        <f>C22*'Нормы по школам'!E23/'Нормы по школам'!C23</f>
        <v>#DIV/0!</v>
      </c>
      <c r="G22" s="139" t="e">
        <f>C22*'Нормы по школам'!F23/'Нормы по школам'!C23</f>
        <v>#DIV/0!</v>
      </c>
      <c r="H22" s="216" t="e">
        <f>C22*'Нормы по школам'!G23/'Нормы по школам'!C23</f>
        <v>#DIV/0!</v>
      </c>
      <c r="I22" s="180" t="e">
        <f>AVERAGE(IF('Учреждение (1)'!I22=0,I65,'Учреждение (1)'!I22),IF('Учреждение (2)'!I22=0,I65,'Учреждение (2)'!I22),IF('Учреждение (3)'!I22=0,I65,'Учреждение (3)'!I22),IF('Учреждение (4)'!I22=0,I65,'Учреждение (4)'!I22),IF('Учреждение (5)'!I22=0,I65,'Учреждение (5)'!I22))</f>
        <v>#DIV/0!</v>
      </c>
      <c r="J22" s="126" t="e">
        <f t="shared" si="1"/>
        <v>#DIV/0!</v>
      </c>
      <c r="K22" s="114" t="e">
        <f>J22/('Нормы по школам'!C23/100*25)*100</f>
        <v>#DIV/0!</v>
      </c>
      <c r="L22" s="141" t="e">
        <f>J22*'Нормы по школам'!J23/'Нормы по школам'!I23</f>
        <v>#DIV/0!</v>
      </c>
      <c r="M22" s="141" t="e">
        <f>J22*'Нормы по школам'!K23/'Нормы по школам'!I23</f>
        <v>#DIV/0!</v>
      </c>
      <c r="N22" s="141" t="e">
        <f>J22*'Нормы по школам'!L23/'Нормы по школам'!I23</f>
        <v>#DIV/0!</v>
      </c>
      <c r="O22" s="142" t="e">
        <f>J22*'Нормы по школам'!M23/'Нормы по школам'!I23</f>
        <v>#DIV/0!</v>
      </c>
      <c r="P22" s="219" t="e">
        <f>AVERAGE(IF('Учреждение (1)'!P22=0,P65,'Учреждение (1)'!P22),IF('Учреждение (2)'!P22=0,P65,'Учреждение (2)'!P22),IF('Учреждение (3)'!P22=0,P65,'Учреждение (3)'!P22),IF('Учреждение (4)'!P22=0,P65,'Учреждение (4)'!P22),IF('Учреждение (5)'!P22=0,P65,'Учреждение (5)'!P22))</f>
        <v>#DIV/0!</v>
      </c>
      <c r="Q22" s="118" t="e">
        <f>P22</f>
        <v>#DIV/0!</v>
      </c>
      <c r="R22" s="138" t="e">
        <f>Q22*100/'Нормы по школам'!C23</f>
        <v>#DIV/0!</v>
      </c>
      <c r="S22" s="139" t="e">
        <f>Q22*'Нормы по школам'!D23/'Нормы по школам'!C23</f>
        <v>#DIV/0!</v>
      </c>
      <c r="T22" s="139" t="e">
        <f>Q22*'Нормы по школам'!E23/'Нормы по школам'!C23</f>
        <v>#DIV/0!</v>
      </c>
      <c r="U22" s="139" t="e">
        <f>Q22*'Нормы по школам'!F23/'Нормы по школам'!C23</f>
        <v>#DIV/0!</v>
      </c>
      <c r="V22" s="140" t="e">
        <f>Q22*'Нормы по школам'!G23/'Нормы по школам'!C23</f>
        <v>#DIV/0!</v>
      </c>
      <c r="W22" s="180" t="e">
        <f>AVERAGE(IF('Учреждение (1)'!W22=0,W65,'Учреждение (1)'!W22),IF('Учреждение (2)'!W22=0,W65,'Учреждение (2)'!W22),IF('Учреждение (3)'!W22=0,W65,'Учреждение (3)'!W22),IF('Учреждение (4)'!W22=0,W65,'Учреждение (4)'!W22),IF('Учреждение (5)'!W22=0,W65,'Учреждение (5)'!W22))</f>
        <v>#DIV/0!</v>
      </c>
      <c r="X22" s="126" t="e">
        <f t="shared" si="2"/>
        <v>#DIV/0!</v>
      </c>
      <c r="Y22" s="114" t="e">
        <f>X22/('Нормы по школам'!C23/100*35)*100</f>
        <v>#DIV/0!</v>
      </c>
      <c r="Z22" s="141" t="e">
        <f>X22*'Нормы по школам'!J23/'Нормы по школам'!I23</f>
        <v>#DIV/0!</v>
      </c>
      <c r="AA22" s="141" t="e">
        <f>X22*'Нормы по школам'!K23/'Нормы по школам'!I23</f>
        <v>#DIV/0!</v>
      </c>
      <c r="AB22" s="141" t="e">
        <f>X22*'Нормы по школам'!L23/'Нормы по школам'!I23</f>
        <v>#DIV/0!</v>
      </c>
      <c r="AC22" s="142" t="e">
        <f>X22*'Нормы по школам'!M23/'Нормы по школам'!I23</f>
        <v>#DIV/0!</v>
      </c>
      <c r="AD22" s="180" t="e">
        <f>AVERAGE(IF('Учреждение (1)'!AD22=0,AD65,'Учреждение (1)'!AD22),IF('Учреждение (2)'!AD22=0,AD65,'Учреждение (2)'!AD22),IF('Учреждение (3)'!AD22=0,AD65,'Учреждение (3)'!AD22),IF('Учреждение (4)'!AD22=0,AD65,'Учреждение (4)'!AD22),IF('Учреждение (5)'!AD22=0,AD65,'Учреждение (5)'!AD22))</f>
        <v>#DIV/0!</v>
      </c>
      <c r="AE22" s="118" t="e">
        <f>AD22</f>
        <v>#DIV/0!</v>
      </c>
      <c r="AF22" s="114" t="e">
        <f>AE22/('Нормы по школам'!C23/100*60)*100</f>
        <v>#DIV/0!</v>
      </c>
      <c r="AG22" s="139" t="e">
        <f>AE22*'Нормы по школам'!D23/'Нормы по школам'!C23</f>
        <v>#DIV/0!</v>
      </c>
      <c r="AH22" s="139" t="e">
        <f>AE22*'Нормы по школам'!E23/'Нормы по школам'!C23</f>
        <v>#DIV/0!</v>
      </c>
      <c r="AI22" s="139" t="e">
        <f>AE22*'Нормы по школам'!F23/'Нормы по школам'!C23</f>
        <v>#DIV/0!</v>
      </c>
      <c r="AJ22" s="140" t="e">
        <f>AE22*'Нормы по школам'!G23/'Нормы по школам'!C23</f>
        <v>#DIV/0!</v>
      </c>
      <c r="AK22" s="180" t="e">
        <f>AVERAGE(IF('Учреждение (1)'!AK22=0,AK65,'Учреждение (1)'!AK22),IF('Учреждение (2)'!AK22=0,AK65,'Учреждение (2)'!AK22),IF('Учреждение (3)'!AK22=0,AK65,'Учреждение (3)'!AK22),IF('Учреждение (4)'!AK22=0,AK65,'Учреждение (4)'!AK22),IF('Учреждение (5)'!AK22=0,AK65,'Учреждение (5)'!AK22))</f>
        <v>#DIV/0!</v>
      </c>
      <c r="AL22" s="118" t="e">
        <f t="shared" si="3"/>
        <v>#DIV/0!</v>
      </c>
      <c r="AM22" s="114" t="e">
        <f>AL22/('Нормы по школам'!C23/100*60)*100</f>
        <v>#DIV/0!</v>
      </c>
      <c r="AN22" s="141" t="e">
        <f>AL22*'Нормы по школам'!J23/'Нормы по школам'!I23</f>
        <v>#DIV/0!</v>
      </c>
      <c r="AO22" s="141" t="e">
        <f>AL22*'Нормы по школам'!K23/'Нормы по школам'!I23</f>
        <v>#DIV/0!</v>
      </c>
      <c r="AP22" s="141" t="e">
        <f>AL22*'Нормы по школам'!L23/'Нормы по школам'!I23</f>
        <v>#DIV/0!</v>
      </c>
      <c r="AQ22" s="142" t="e">
        <f>AL22*'Нормы по школам'!M23/'Нормы по школам'!I23</f>
        <v>#DIV/0!</v>
      </c>
    </row>
    <row r="23" spans="1:43" s="27" customFormat="1" ht="15" customHeight="1">
      <c r="A23" s="106" t="s">
        <v>73</v>
      </c>
      <c r="B23" s="180">
        <f>AVERAGE(IF('Учреждение (1)'!B23=0,B66,'Учреждение (1)'!B23),IF('Учреждение (2)'!B23=0,B66,'Учреждение (2)'!B23),IF('Учреждение (3)'!B23=0,B66,'Учреждение (3)'!B23),IF('Учреждение (4)'!B23=0,B66,'Учреждение (4)'!B23),IF('Учреждение (5)'!B23=0,B66,'Учреждение (5)'!B23))</f>
        <v>8.6</v>
      </c>
      <c r="C23" s="126">
        <f t="shared" si="0"/>
        <v>8.6</v>
      </c>
      <c r="D23" s="114">
        <f>B23/('Нормы по школам'!C24/100*25)*100</f>
        <v>22.933333333333334</v>
      </c>
      <c r="E23" s="139">
        <f>C23*'Нормы по школам'!D24/'Нормы по школам'!C24</f>
        <v>0.24939999999999998</v>
      </c>
      <c r="F23" s="139">
        <f>C23*'Нормы по школам'!E24/'Нормы по школам'!C24</f>
        <v>0.27519999999999994</v>
      </c>
      <c r="G23" s="139">
        <f>C23*'Нормы по школам'!F24/'Нормы по школам'!C24</f>
        <v>0.344</v>
      </c>
      <c r="H23" s="216">
        <f>C23*'Нормы по школам'!G24/'Нормы по школам'!C24</f>
        <v>5.074</v>
      </c>
      <c r="I23" s="180">
        <f>AVERAGE(IF('Учреждение (1)'!I23=0,I66,'Учреждение (1)'!I23),IF('Учреждение (2)'!I23=0,I66,'Учреждение (2)'!I23),IF('Учреждение (3)'!I23=0,I66,'Учреждение (3)'!I23),IF('Учреждение (4)'!I23=0,I66,'Учреждение (4)'!I23),IF('Учреждение (5)'!I23=0,I66,'Учреждение (5)'!I23))</f>
        <v>7</v>
      </c>
      <c r="J23" s="126">
        <f t="shared" si="1"/>
        <v>7</v>
      </c>
      <c r="K23" s="114">
        <f>J23/('Нормы по школам'!C24/100*25)*100</f>
        <v>18.666666666666668</v>
      </c>
      <c r="L23" s="141">
        <f>J23*'Нормы по школам'!J24/'Нормы по школам'!I24</f>
        <v>0.20299999999999999</v>
      </c>
      <c r="M23" s="141">
        <f>J23*'Нормы по школам'!K24/'Нормы по школам'!I24</f>
        <v>0.224</v>
      </c>
      <c r="N23" s="141">
        <f>J23*'Нормы по школам'!L24/'Нормы по школам'!I24</f>
        <v>0.27999999999999997</v>
      </c>
      <c r="O23" s="142">
        <f>J23*'Нормы по школам'!M24/'Нормы по школам'!I24</f>
        <v>4.13</v>
      </c>
      <c r="P23" s="219" t="e">
        <f>AVERAGE(IF('Учреждение (1)'!P23=0,P66,'Учреждение (1)'!P23),IF('Учреждение (2)'!P23=0,P66,'Учреждение (2)'!P23),IF('Учреждение (3)'!P23=0,P66,'Учреждение (3)'!P23),IF('Учреждение (4)'!P23=0,P66,'Учреждение (4)'!P23),IF('Учреждение (5)'!P23=0,P66,'Учреждение (5)'!P23))</f>
        <v>#DIV/0!</v>
      </c>
      <c r="Q23" s="118" t="e">
        <f>P23</f>
        <v>#DIV/0!</v>
      </c>
      <c r="R23" s="138" t="e">
        <f>Q23*100/'Нормы по школам'!C24</f>
        <v>#DIV/0!</v>
      </c>
      <c r="S23" s="139" t="e">
        <f>Q23*'Нормы по школам'!D24/'Нормы по школам'!C24</f>
        <v>#DIV/0!</v>
      </c>
      <c r="T23" s="139" t="e">
        <f>Q23*'Нормы по школам'!E24/'Нормы по школам'!C24</f>
        <v>#DIV/0!</v>
      </c>
      <c r="U23" s="139" t="e">
        <f>Q23*'Нормы по школам'!F24/'Нормы по школам'!C24</f>
        <v>#DIV/0!</v>
      </c>
      <c r="V23" s="140" t="e">
        <f>Q23*'Нормы по школам'!G24/'Нормы по школам'!C24</f>
        <v>#DIV/0!</v>
      </c>
      <c r="W23" s="180" t="e">
        <f>AVERAGE(IF('Учреждение (1)'!W23=0,W66,'Учреждение (1)'!W23),IF('Учреждение (2)'!W23=0,W66,'Учреждение (2)'!W23),IF('Учреждение (3)'!W23=0,W66,'Учреждение (3)'!W23),IF('Учреждение (4)'!W23=0,W66,'Учреждение (4)'!W23),IF('Учреждение (5)'!W23=0,W66,'Учреждение (5)'!W23))</f>
        <v>#DIV/0!</v>
      </c>
      <c r="X23" s="126" t="e">
        <f t="shared" si="2"/>
        <v>#DIV/0!</v>
      </c>
      <c r="Y23" s="114" t="e">
        <f>X23/('Нормы по школам'!C24/100*35)*100</f>
        <v>#DIV/0!</v>
      </c>
      <c r="Z23" s="141" t="e">
        <f>X23*'Нормы по школам'!J24/'Нормы по школам'!I24</f>
        <v>#DIV/0!</v>
      </c>
      <c r="AA23" s="141" t="e">
        <f>X23*'Нормы по школам'!K24/'Нормы по школам'!I24</f>
        <v>#DIV/0!</v>
      </c>
      <c r="AB23" s="141" t="e">
        <f>X23*'Нормы по школам'!L24/'Нормы по школам'!I24</f>
        <v>#DIV/0!</v>
      </c>
      <c r="AC23" s="142" t="e">
        <f>X23*'Нормы по школам'!M24/'Нормы по школам'!I24</f>
        <v>#DIV/0!</v>
      </c>
      <c r="AD23" s="180" t="e">
        <f>AVERAGE(IF('Учреждение (1)'!AD23=0,AD66,'Учреждение (1)'!AD23),IF('Учреждение (2)'!AD23=0,AD66,'Учреждение (2)'!AD23),IF('Учреждение (3)'!AD23=0,AD66,'Учреждение (3)'!AD23),IF('Учреждение (4)'!AD23=0,AD66,'Учреждение (4)'!AD23),IF('Учреждение (5)'!AD23=0,AD66,'Учреждение (5)'!AD23))</f>
        <v>#DIV/0!</v>
      </c>
      <c r="AE23" s="118" t="e">
        <f>AD23</f>
        <v>#DIV/0!</v>
      </c>
      <c r="AF23" s="114" t="e">
        <f>AE23/('Нормы по школам'!C24/100*60)*100</f>
        <v>#DIV/0!</v>
      </c>
      <c r="AG23" s="139" t="e">
        <f>AE23*'Нормы по школам'!D24/'Нормы по школам'!C24</f>
        <v>#DIV/0!</v>
      </c>
      <c r="AH23" s="139" t="e">
        <f>AE23*'Нормы по школам'!E24/'Нормы по школам'!C24</f>
        <v>#DIV/0!</v>
      </c>
      <c r="AI23" s="139" t="e">
        <f>AE23*'Нормы по школам'!F24/'Нормы по школам'!C24</f>
        <v>#DIV/0!</v>
      </c>
      <c r="AJ23" s="140" t="e">
        <f>AE23*'Нормы по школам'!G24/'Нормы по школам'!C24</f>
        <v>#DIV/0!</v>
      </c>
      <c r="AK23" s="180" t="e">
        <f>AVERAGE(IF('Учреждение (1)'!AK23=0,AK66,'Учреждение (1)'!AK23),IF('Учреждение (2)'!AK23=0,AK66,'Учреждение (2)'!AK23),IF('Учреждение (3)'!AK23=0,AK66,'Учреждение (3)'!AK23),IF('Учреждение (4)'!AK23=0,AK66,'Учреждение (4)'!AK23),IF('Учреждение (5)'!AK23=0,AK66,'Учреждение (5)'!AK23))</f>
        <v>#DIV/0!</v>
      </c>
      <c r="AL23" s="118" t="e">
        <f t="shared" si="3"/>
        <v>#DIV/0!</v>
      </c>
      <c r="AM23" s="114" t="e">
        <f>AL23/('Нормы по школам'!C24/100*60)*100</f>
        <v>#DIV/0!</v>
      </c>
      <c r="AN23" s="141" t="e">
        <f>AL23*'Нормы по школам'!J24/'Нормы по школам'!I24</f>
        <v>#DIV/0!</v>
      </c>
      <c r="AO23" s="141" t="e">
        <f>AL23*'Нормы по школам'!K24/'Нормы по школам'!I24</f>
        <v>#DIV/0!</v>
      </c>
      <c r="AP23" s="141" t="e">
        <f>AL23*'Нормы по школам'!L24/'Нормы по школам'!I24</f>
        <v>#DIV/0!</v>
      </c>
      <c r="AQ23" s="142" t="e">
        <f>AL23*'Нормы по школам'!M24/'Нормы по школам'!I24</f>
        <v>#DIV/0!</v>
      </c>
    </row>
    <row r="24" spans="1:43" s="27" customFormat="1" ht="15" customHeight="1">
      <c r="A24" s="94" t="s">
        <v>14</v>
      </c>
      <c r="B24" s="180">
        <f>AVERAGE(IF('Учреждение (1)'!B24=0,B67,'Учреждение (1)'!B24),IF('Учреждение (2)'!B24=0,B67,'Учреждение (2)'!B24),IF('Учреждение (3)'!B24=0,B67,'Учреждение (3)'!B24),IF('Учреждение (4)'!B24=0,B67,'Учреждение (4)'!B24),IF('Учреждение (5)'!B24=0,B67,'Учреждение (5)'!B24))</f>
        <v>11.9</v>
      </c>
      <c r="C24" s="126">
        <f t="shared" si="0"/>
        <v>11.9</v>
      </c>
      <c r="D24" s="114">
        <f>B24/('Нормы по школам'!C25/100*25)*100</f>
        <v>95.2</v>
      </c>
      <c r="E24" s="139">
        <f>C24*'Нормы по школам'!D25/'Нормы по школам'!C25</f>
        <v>2.1420000000000003</v>
      </c>
      <c r="F24" s="139">
        <f>C24*'Нормы по школам'!E25/'Нормы по школам'!C25</f>
        <v>1.0710000000000002</v>
      </c>
      <c r="G24" s="139">
        <f>C24*'Нормы по школам'!F25/'Нормы по школам'!C25</f>
        <v>0.35700000000000004</v>
      </c>
      <c r="H24" s="216">
        <f>C24*'Нормы по школам'!G25/'Нормы по школам'!C25</f>
        <v>20.111</v>
      </c>
      <c r="I24" s="180">
        <f>AVERAGE(IF('Учреждение (1)'!I24=0,I67,'Учреждение (1)'!I24),IF('Учреждение (2)'!I24=0,I67,'Учреждение (2)'!I24),IF('Учреждение (3)'!I24=0,I67,'Учреждение (3)'!I24),IF('Учреждение (4)'!I24=0,I67,'Учреждение (4)'!I24),IF('Учреждение (5)'!I24=0,I67,'Учреждение (5)'!I24))</f>
        <v>13.6</v>
      </c>
      <c r="J24" s="126">
        <f t="shared" si="1"/>
        <v>13.6</v>
      </c>
      <c r="K24" s="114">
        <f>J24/('Нормы по школам'!C25/100*25)*100</f>
        <v>108.80000000000001</v>
      </c>
      <c r="L24" s="141">
        <f>J24*'Нормы по школам'!J25/'Нормы по школам'!I25</f>
        <v>2.448</v>
      </c>
      <c r="M24" s="141">
        <f>J24*'Нормы по школам'!K25/'Нормы по школам'!I25</f>
        <v>1.224</v>
      </c>
      <c r="N24" s="141">
        <f>J24*'Нормы по школам'!L25/'Нормы по школам'!I25</f>
        <v>0.40800000000000003</v>
      </c>
      <c r="O24" s="142">
        <f>J24*'Нормы по школам'!M25/'Нормы по школам'!I25</f>
        <v>22.983999999999998</v>
      </c>
      <c r="P24" s="219" t="e">
        <f>AVERAGE(IF('Учреждение (1)'!P24=0,P67,'Учреждение (1)'!P24),IF('Учреждение (2)'!P24=0,P67,'Учреждение (2)'!P24),IF('Учреждение (3)'!P24=0,P67,'Учреждение (3)'!P24),IF('Учреждение (4)'!P24=0,P67,'Учреждение (4)'!P24),IF('Учреждение (5)'!P24=0,P67,'Учреждение (5)'!P24))</f>
        <v>#DIV/0!</v>
      </c>
      <c r="Q24" s="118" t="e">
        <f>P24</f>
        <v>#DIV/0!</v>
      </c>
      <c r="R24" s="138" t="e">
        <f>Q24*100/'Нормы по школам'!C25</f>
        <v>#DIV/0!</v>
      </c>
      <c r="S24" s="139" t="e">
        <f>Q24*'Нормы по школам'!D25/'Нормы по школам'!C25</f>
        <v>#DIV/0!</v>
      </c>
      <c r="T24" s="139" t="e">
        <f>Q24*'Нормы по школам'!E25/'Нормы по школам'!C25</f>
        <v>#DIV/0!</v>
      </c>
      <c r="U24" s="139" t="e">
        <f>Q24*'Нормы по школам'!F25/'Нормы по школам'!C25</f>
        <v>#DIV/0!</v>
      </c>
      <c r="V24" s="140" t="e">
        <f>Q24*'Нормы по школам'!G25/'Нормы по школам'!C25</f>
        <v>#DIV/0!</v>
      </c>
      <c r="W24" s="180" t="e">
        <f>AVERAGE(IF('Учреждение (1)'!W24=0,W67,'Учреждение (1)'!W24),IF('Учреждение (2)'!W24=0,W67,'Учреждение (2)'!W24),IF('Учреждение (3)'!W24=0,W67,'Учреждение (3)'!W24),IF('Учреждение (4)'!W24=0,W67,'Учреждение (4)'!W24),IF('Учреждение (5)'!W24=0,W67,'Учреждение (5)'!W24))</f>
        <v>#DIV/0!</v>
      </c>
      <c r="X24" s="126" t="e">
        <f t="shared" si="2"/>
        <v>#DIV/0!</v>
      </c>
      <c r="Y24" s="114" t="e">
        <f>X24/('Нормы по школам'!C25/100*35)*100</f>
        <v>#DIV/0!</v>
      </c>
      <c r="Z24" s="141" t="e">
        <f>X24*'Нормы по школам'!J25/'Нормы по школам'!I25</f>
        <v>#DIV/0!</v>
      </c>
      <c r="AA24" s="141" t="e">
        <f>X24*'Нормы по школам'!K25/'Нормы по школам'!I25</f>
        <v>#DIV/0!</v>
      </c>
      <c r="AB24" s="141" t="e">
        <f>X24*'Нормы по школам'!L25/'Нормы по школам'!I25</f>
        <v>#DIV/0!</v>
      </c>
      <c r="AC24" s="142" t="e">
        <f>X24*'Нормы по школам'!M25/'Нормы по школам'!I25</f>
        <v>#DIV/0!</v>
      </c>
      <c r="AD24" s="180" t="e">
        <f>AVERAGE(IF('Учреждение (1)'!AD24=0,AD67,'Учреждение (1)'!AD24),IF('Учреждение (2)'!AD24=0,AD67,'Учреждение (2)'!AD24),IF('Учреждение (3)'!AD24=0,AD67,'Учреждение (3)'!AD24),IF('Учреждение (4)'!AD24=0,AD67,'Учреждение (4)'!AD24),IF('Учреждение (5)'!AD24=0,AD67,'Учреждение (5)'!AD24))</f>
        <v>#DIV/0!</v>
      </c>
      <c r="AE24" s="118" t="e">
        <f>AD24</f>
        <v>#DIV/0!</v>
      </c>
      <c r="AF24" s="114" t="e">
        <f>AE24/('Нормы по школам'!C25/100*60)*100</f>
        <v>#DIV/0!</v>
      </c>
      <c r="AG24" s="139" t="e">
        <f>AE24*'Нормы по школам'!D25/'Нормы по школам'!C25</f>
        <v>#DIV/0!</v>
      </c>
      <c r="AH24" s="139" t="e">
        <f>AE24*'Нормы по школам'!E25/'Нормы по школам'!C25</f>
        <v>#DIV/0!</v>
      </c>
      <c r="AI24" s="139" t="e">
        <f>AE24*'Нормы по школам'!F25/'Нормы по школам'!C25</f>
        <v>#DIV/0!</v>
      </c>
      <c r="AJ24" s="140" t="e">
        <f>AE24*'Нормы по школам'!G25/'Нормы по школам'!C25</f>
        <v>#DIV/0!</v>
      </c>
      <c r="AK24" s="180" t="e">
        <f>AVERAGE(IF('Учреждение (1)'!AK24=0,AK67,'Учреждение (1)'!AK24),IF('Учреждение (2)'!AK24=0,AK67,'Учреждение (2)'!AK24),IF('Учреждение (3)'!AK24=0,AK67,'Учреждение (3)'!AK24),IF('Учреждение (4)'!AK24=0,AK67,'Учреждение (4)'!AK24),IF('Учреждение (5)'!AK24=0,AK67,'Учреждение (5)'!AK24))</f>
        <v>#DIV/0!</v>
      </c>
      <c r="AL24" s="118" t="e">
        <f t="shared" si="3"/>
        <v>#DIV/0!</v>
      </c>
      <c r="AM24" s="114" t="e">
        <f>AL24/('Нормы по школам'!C25/100*60)*100</f>
        <v>#DIV/0!</v>
      </c>
      <c r="AN24" s="141" t="e">
        <f>AL24*'Нормы по школам'!J25/'Нормы по школам'!I25</f>
        <v>#DIV/0!</v>
      </c>
      <c r="AO24" s="141" t="e">
        <f>AL24*'Нормы по школам'!K25/'Нормы по школам'!I25</f>
        <v>#DIV/0!</v>
      </c>
      <c r="AP24" s="141" t="e">
        <f>AL24*'Нормы по школам'!L25/'Нормы по школам'!I25</f>
        <v>#DIV/0!</v>
      </c>
      <c r="AQ24" s="142" t="e">
        <f>AL24*'Нормы по школам'!M25/'Нормы по школам'!I25</f>
        <v>#DIV/0!</v>
      </c>
    </row>
    <row r="25" spans="1:43" s="27" customFormat="1" ht="15" customHeight="1">
      <c r="A25" s="94" t="s">
        <v>16</v>
      </c>
      <c r="B25" s="180">
        <f>AVERAGE(IF('Учреждение (1)'!B25=0,B68,'Учреждение (1)'!B25),IF('Учреждение (2)'!B25=0,B68,'Учреждение (2)'!B25),IF('Учреждение (3)'!B25=0,B68,'Учреждение (3)'!B25),IF('Учреждение (4)'!B25=0,B68,'Учреждение (4)'!B25),IF('Учреждение (5)'!B25=0,B68,'Учреждение (5)'!B25))</f>
        <v>1.9</v>
      </c>
      <c r="C25" s="126">
        <f>B25*'Нормы по школам'!C26/'Нормы по школам'!B26</f>
        <v>1.862</v>
      </c>
      <c r="D25" s="114">
        <f>B25/('Нормы по школам'!C26/100*25)*100</f>
        <v>77.55102040816325</v>
      </c>
      <c r="E25" s="139">
        <f>C25*'Нормы по школам'!D26/'Нормы по школам'!C26</f>
        <v>0.48970600000000003</v>
      </c>
      <c r="F25" s="139">
        <f>C25*'Нормы по школам'!E26/'Нормы по школам'!C26</f>
        <v>0.49529200000000007</v>
      </c>
      <c r="G25" s="139">
        <f>C25*'Нормы по школам'!F26/'Нормы по школам'!C26</f>
        <v>0</v>
      </c>
      <c r="H25" s="216">
        <f>C25*'Нормы по школам'!G26/'Нормы по школам'!C26</f>
        <v>6.517000000000001</v>
      </c>
      <c r="I25" s="180">
        <f>AVERAGE(IF('Учреждение (1)'!I25=0,I68,'Учреждение (1)'!I25),IF('Учреждение (2)'!I25=0,I68,'Учреждение (2)'!I25),IF('Учреждение (3)'!I25=0,I68,'Учреждение (3)'!I25),IF('Учреждение (4)'!I25=0,I68,'Учреждение (4)'!I25),IF('Учреждение (5)'!I25=0,I68,'Учреждение (5)'!I25))</f>
        <v>2.8</v>
      </c>
      <c r="J25" s="126">
        <f>I25*'Нормы по школам'!I26/'Нормы по школам'!H26</f>
        <v>2.7533333333333334</v>
      </c>
      <c r="K25" s="114">
        <f>J25/('Нормы по школам'!C26/100*25)*100</f>
        <v>112.38095238095238</v>
      </c>
      <c r="L25" s="141">
        <f>J25*'Нормы по школам'!J26/'Нормы по школам'!I26</f>
        <v>0.7241266666666666</v>
      </c>
      <c r="M25" s="141">
        <f>J25*'Нормы по школам'!K26/'Нормы по школам'!I26</f>
        <v>0.7323866666666669</v>
      </c>
      <c r="N25" s="141">
        <f>J25*'Нормы по школам'!L26/'Нормы по школам'!I26</f>
        <v>0</v>
      </c>
      <c r="O25" s="142">
        <f>J25*'Нормы по школам'!M26/'Нормы по школам'!I26</f>
        <v>9.636666666666667</v>
      </c>
      <c r="P25" s="219" t="e">
        <f>AVERAGE(IF('Учреждение (1)'!P25=0,P68,'Учреждение (1)'!P25),IF('Учреждение (2)'!P25=0,P68,'Учреждение (2)'!P25),IF('Учреждение (3)'!P25=0,P68,'Учреждение (3)'!P25),IF('Учреждение (4)'!P25=0,P68,'Учреждение (4)'!P25),IF('Учреждение (5)'!P25=0,P68,'Учреждение (5)'!P25))</f>
        <v>#DIV/0!</v>
      </c>
      <c r="Q25" s="118" t="e">
        <f>P25*'Нормы по школам'!C26/'Нормы по школам'!B26</f>
        <v>#DIV/0!</v>
      </c>
      <c r="R25" s="138" t="e">
        <f>Q25*100/'Нормы по школам'!C26</f>
        <v>#DIV/0!</v>
      </c>
      <c r="S25" s="139" t="e">
        <f>Q25*'Нормы по школам'!D26/'Нормы по школам'!C26</f>
        <v>#DIV/0!</v>
      </c>
      <c r="T25" s="139" t="e">
        <f>Q25*'Нормы по школам'!E26/'Нормы по школам'!C26</f>
        <v>#DIV/0!</v>
      </c>
      <c r="U25" s="139" t="e">
        <f>Q25*'Нормы по школам'!F26/'Нормы по школам'!C26</f>
        <v>#DIV/0!</v>
      </c>
      <c r="V25" s="140" t="e">
        <f>Q25*'Нормы по школам'!G26/'Нормы по школам'!C26</f>
        <v>#DIV/0!</v>
      </c>
      <c r="W25" s="180" t="e">
        <f>AVERAGE(IF('Учреждение (1)'!W25=0,W68,'Учреждение (1)'!W25),IF('Учреждение (2)'!W25=0,W68,'Учреждение (2)'!W25),IF('Учреждение (3)'!W25=0,W68,'Учреждение (3)'!W25),IF('Учреждение (4)'!W25=0,W68,'Учреждение (4)'!W25),IF('Учреждение (5)'!W25=0,W68,'Учреждение (5)'!W25))</f>
        <v>#DIV/0!</v>
      </c>
      <c r="X25" s="126" t="e">
        <f>W25*'Нормы по школам'!I26/'Нормы по школам'!H26</f>
        <v>#DIV/0!</v>
      </c>
      <c r="Y25" s="114" t="e">
        <f>X25/('Нормы по школам'!C26/100*35)*100</f>
        <v>#DIV/0!</v>
      </c>
      <c r="Z25" s="141" t="e">
        <f>X25*'Нормы по школам'!J26/'Нормы по школам'!I26</f>
        <v>#DIV/0!</v>
      </c>
      <c r="AA25" s="141" t="e">
        <f>X25*'Нормы по школам'!K26/'Нормы по школам'!I26</f>
        <v>#DIV/0!</v>
      </c>
      <c r="AB25" s="141" t="e">
        <f>X25*'Нормы по школам'!L26/'Нормы по школам'!I26</f>
        <v>#DIV/0!</v>
      </c>
      <c r="AC25" s="142" t="e">
        <f>X25*'Нормы по школам'!M26/'Нормы по школам'!I26</f>
        <v>#DIV/0!</v>
      </c>
      <c r="AD25" s="180" t="e">
        <f>AVERAGE(IF('Учреждение (1)'!AD25=0,AD68,'Учреждение (1)'!AD25),IF('Учреждение (2)'!AD25=0,AD68,'Учреждение (2)'!AD25),IF('Учреждение (3)'!AD25=0,AD68,'Учреждение (3)'!AD25),IF('Учреждение (4)'!AD25=0,AD68,'Учреждение (4)'!AD25),IF('Учреждение (5)'!AD25=0,AD68,'Учреждение (5)'!AD25))</f>
        <v>#DIV/0!</v>
      </c>
      <c r="AE25" s="118" t="e">
        <f>AD25*'Нормы по школам'!C26/'Нормы по школам'!B26</f>
        <v>#DIV/0!</v>
      </c>
      <c r="AF25" s="114" t="e">
        <f>AE25/('Нормы по школам'!C26/100*60)*100</f>
        <v>#DIV/0!</v>
      </c>
      <c r="AG25" s="139" t="e">
        <f>AE25*'Нормы по школам'!D26/'Нормы по школам'!C26</f>
        <v>#DIV/0!</v>
      </c>
      <c r="AH25" s="139" t="e">
        <f>AE25*'Нормы по школам'!E26/'Нормы по школам'!C26</f>
        <v>#DIV/0!</v>
      </c>
      <c r="AI25" s="139" t="e">
        <f>AE25*'Нормы по школам'!F26/'Нормы по школам'!C26</f>
        <v>#DIV/0!</v>
      </c>
      <c r="AJ25" s="140" t="e">
        <f>AE25*'Нормы по школам'!G26/'Нормы по школам'!C26</f>
        <v>#DIV/0!</v>
      </c>
      <c r="AK25" s="180" t="e">
        <f>AVERAGE(IF('Учреждение (1)'!AK25=0,AK68,'Учреждение (1)'!AK25),IF('Учреждение (2)'!AK25=0,AK68,'Учреждение (2)'!AK25),IF('Учреждение (3)'!AK25=0,AK68,'Учреждение (3)'!AK25),IF('Учреждение (4)'!AK25=0,AK68,'Учреждение (4)'!AK25),IF('Учреждение (5)'!AK25=0,AK68,'Учреждение (5)'!AK25))</f>
        <v>#DIV/0!</v>
      </c>
      <c r="AL25" s="118" t="e">
        <f>AK25*'Нормы по школам'!I26/'Нормы по школам'!H26</f>
        <v>#DIV/0!</v>
      </c>
      <c r="AM25" s="114" t="e">
        <f>AL25/('Нормы по школам'!C26/100*60)*100</f>
        <v>#DIV/0!</v>
      </c>
      <c r="AN25" s="141" t="e">
        <f>AL25*'Нормы по школам'!J26/'Нормы по школам'!I26</f>
        <v>#DIV/0!</v>
      </c>
      <c r="AO25" s="141" t="e">
        <f>AL25*'Нормы по школам'!K26/'Нормы по школам'!I26</f>
        <v>#DIV/0!</v>
      </c>
      <c r="AP25" s="141" t="e">
        <f>AL25*'Нормы по школам'!L26/'Нормы по школам'!I26</f>
        <v>#DIV/0!</v>
      </c>
      <c r="AQ25" s="142" t="e">
        <f>AL25*'Нормы по школам'!M26/'Нормы по школам'!I26</f>
        <v>#DIV/0!</v>
      </c>
    </row>
    <row r="26" spans="1:43" s="27" customFormat="1" ht="15" customHeight="1">
      <c r="A26" s="94" t="s">
        <v>15</v>
      </c>
      <c r="B26" s="180">
        <f>AVERAGE(IF('Учреждение (1)'!B26=0,B69,'Учреждение (1)'!B26),IF('Учреждение (2)'!B26=0,B69,'Учреждение (2)'!B26),IF('Учреждение (3)'!B26=0,B69,'Учреждение (3)'!B26),IF('Учреждение (4)'!B26=0,B69,'Учреждение (4)'!B26),IF('Учреждение (5)'!B26=0,B69,'Учреждение (5)'!B26))</f>
        <v>0.5</v>
      </c>
      <c r="C26" s="126">
        <f t="shared" si="0"/>
        <v>0.5</v>
      </c>
      <c r="D26" s="114">
        <f>B26/('Нормы по школам'!C27/100*25)*100</f>
        <v>20</v>
      </c>
      <c r="E26" s="139">
        <f>C26*'Нормы по школам'!D27/'Нормы по школам'!C27</f>
        <v>0.013000000000000001</v>
      </c>
      <c r="F26" s="139">
        <f>C26*'Нормы по школам'!E27/'Нормы по школам'!C27</f>
        <v>0.075</v>
      </c>
      <c r="G26" s="139">
        <f>C26*'Нормы по школам'!F27/'Нормы по школам'!C27</f>
        <v>0.018</v>
      </c>
      <c r="H26" s="216">
        <f>C26*'Нормы по школам'!G27/'Нормы по школам'!C27</f>
        <v>0.8099999999999999</v>
      </c>
      <c r="I26" s="180">
        <f>AVERAGE(IF('Учреждение (1)'!I26=0,I69,'Учреждение (1)'!I26),IF('Учреждение (2)'!I26=0,I69,'Учреждение (2)'!I26),IF('Учреждение (3)'!I26=0,I69,'Учреждение (3)'!I26),IF('Учреждение (4)'!I26=0,I69,'Учреждение (4)'!I26),IF('Учреждение (5)'!I26=0,I69,'Учреждение (5)'!I26))</f>
        <v>0.7</v>
      </c>
      <c r="J26" s="126">
        <f t="shared" si="1"/>
        <v>0.7</v>
      </c>
      <c r="K26" s="114">
        <f>J26/('Нормы по школам'!C27/100*25)*100</f>
        <v>27.999999999999996</v>
      </c>
      <c r="L26" s="141">
        <f>J26*'Нормы по школам'!J27/'Нормы по школам'!I27</f>
        <v>0.0182</v>
      </c>
      <c r="M26" s="141">
        <f>J26*'Нормы по школам'!K27/'Нормы по школам'!I27</f>
        <v>0.10499999999999998</v>
      </c>
      <c r="N26" s="141">
        <f>J26*'Нормы по школам'!L27/'Нормы по школам'!I27</f>
        <v>0.0252</v>
      </c>
      <c r="O26" s="142">
        <f>J26*'Нормы по школам'!M27/'Нормы по школам'!I27</f>
        <v>1.134</v>
      </c>
      <c r="P26" s="219" t="e">
        <f>AVERAGE(IF('Учреждение (1)'!P26=0,P69,'Учреждение (1)'!P26),IF('Учреждение (2)'!P26=0,P69,'Учреждение (2)'!P26),IF('Учреждение (3)'!P26=0,P69,'Учреждение (3)'!P26),IF('Учреждение (4)'!P26=0,P69,'Учреждение (4)'!P26),IF('Учреждение (5)'!P26=0,P69,'Учреждение (5)'!P26))</f>
        <v>#DIV/0!</v>
      </c>
      <c r="Q26" s="118" t="e">
        <f>P26</f>
        <v>#DIV/0!</v>
      </c>
      <c r="R26" s="138" t="e">
        <f>Q26*100/'Нормы по школам'!C27</f>
        <v>#DIV/0!</v>
      </c>
      <c r="S26" s="139" t="e">
        <f>Q26*'Нормы по школам'!D27/'Нормы по школам'!C27</f>
        <v>#DIV/0!</v>
      </c>
      <c r="T26" s="139" t="e">
        <f>Q26*'Нормы по школам'!E27/'Нормы по школам'!C27</f>
        <v>#DIV/0!</v>
      </c>
      <c r="U26" s="139" t="e">
        <f>Q26*'Нормы по школам'!F27/'Нормы по школам'!C27</f>
        <v>#DIV/0!</v>
      </c>
      <c r="V26" s="140" t="e">
        <f>Q26*'Нормы по школам'!G27/'Нормы по школам'!C27</f>
        <v>#DIV/0!</v>
      </c>
      <c r="W26" s="180" t="e">
        <f>AVERAGE(IF('Учреждение (1)'!W26=0,W69,'Учреждение (1)'!W26),IF('Учреждение (2)'!W26=0,W69,'Учреждение (2)'!W26),IF('Учреждение (3)'!W26=0,W69,'Учреждение (3)'!W26),IF('Учреждение (4)'!W26=0,W69,'Учреждение (4)'!W26),IF('Учреждение (5)'!W26=0,W69,'Учреждение (5)'!W26))</f>
        <v>#DIV/0!</v>
      </c>
      <c r="X26" s="126" t="e">
        <f t="shared" si="2"/>
        <v>#DIV/0!</v>
      </c>
      <c r="Y26" s="114" t="e">
        <f>X26/('Нормы по школам'!C27/100*35)*100</f>
        <v>#DIV/0!</v>
      </c>
      <c r="Z26" s="141" t="e">
        <f>X26*'Нормы по школам'!J27/'Нормы по школам'!I27</f>
        <v>#DIV/0!</v>
      </c>
      <c r="AA26" s="141" t="e">
        <f>X26*'Нормы по школам'!K27/'Нормы по школам'!I27</f>
        <v>#DIV/0!</v>
      </c>
      <c r="AB26" s="141" t="e">
        <f>X26*'Нормы по школам'!L27/'Нормы по школам'!I27</f>
        <v>#DIV/0!</v>
      </c>
      <c r="AC26" s="142" t="e">
        <f>X26*'Нормы по школам'!M27/'Нормы по школам'!I27</f>
        <v>#DIV/0!</v>
      </c>
      <c r="AD26" s="180" t="e">
        <f>AVERAGE(IF('Учреждение (1)'!AD26=0,AD69,'Учреждение (1)'!AD26),IF('Учреждение (2)'!AD26=0,AD69,'Учреждение (2)'!AD26),IF('Учреждение (3)'!AD26=0,AD69,'Учреждение (3)'!AD26),IF('Учреждение (4)'!AD26=0,AD69,'Учреждение (4)'!AD26),IF('Учреждение (5)'!AD26=0,AD69,'Учреждение (5)'!AD26))</f>
        <v>#DIV/0!</v>
      </c>
      <c r="AE26" s="118" t="e">
        <f>AD26</f>
        <v>#DIV/0!</v>
      </c>
      <c r="AF26" s="114" t="e">
        <f>AE26/('Нормы по школам'!C27/100*60)*100</f>
        <v>#DIV/0!</v>
      </c>
      <c r="AG26" s="139" t="e">
        <f>AE26*'Нормы по школам'!D27/'Нормы по школам'!C27</f>
        <v>#DIV/0!</v>
      </c>
      <c r="AH26" s="139" t="e">
        <f>AE26*'Нормы по школам'!E27/'Нормы по школам'!C27</f>
        <v>#DIV/0!</v>
      </c>
      <c r="AI26" s="139" t="e">
        <f>AE26*'Нормы по школам'!F27/'Нормы по школам'!C27</f>
        <v>#DIV/0!</v>
      </c>
      <c r="AJ26" s="140" t="e">
        <f>AE26*'Нормы по школам'!G27/'Нормы по школам'!C27</f>
        <v>#DIV/0!</v>
      </c>
      <c r="AK26" s="180" t="e">
        <f>AVERAGE(IF('Учреждение (1)'!AK26=0,AK69,'Учреждение (1)'!AK26),IF('Учреждение (2)'!AK26=0,AK69,'Учреждение (2)'!AK26),IF('Учреждение (3)'!AK26=0,AK69,'Учреждение (3)'!AK26),IF('Учреждение (4)'!AK26=0,AK69,'Учреждение (4)'!AK26),IF('Учреждение (5)'!AK26=0,AK69,'Учреждение (5)'!AK26))</f>
        <v>#DIV/0!</v>
      </c>
      <c r="AL26" s="118" t="e">
        <f t="shared" si="3"/>
        <v>#DIV/0!</v>
      </c>
      <c r="AM26" s="114" t="e">
        <f>AL26/('Нормы по школам'!C27/100*60)*100</f>
        <v>#DIV/0!</v>
      </c>
      <c r="AN26" s="141" t="e">
        <f>AL26*'Нормы по школам'!J27/'Нормы по школам'!I27</f>
        <v>#DIV/0!</v>
      </c>
      <c r="AO26" s="141" t="e">
        <f>AL26*'Нормы по школам'!K27/'Нормы по школам'!I27</f>
        <v>#DIV/0!</v>
      </c>
      <c r="AP26" s="141" t="e">
        <f>AL26*'Нормы по школам'!L27/'Нормы по школам'!I27</f>
        <v>#DIV/0!</v>
      </c>
      <c r="AQ26" s="142" t="e">
        <f>AL26*'Нормы по школам'!M27/'Нормы по школам'!I27</f>
        <v>#DIV/0!</v>
      </c>
    </row>
    <row r="27" spans="1:43" s="27" customFormat="1" ht="15" customHeight="1">
      <c r="A27" s="94" t="s">
        <v>12</v>
      </c>
      <c r="B27" s="180">
        <f>AVERAGE(IF('Учреждение (1)'!B27=0,B70,'Учреждение (1)'!B27),IF('Учреждение (2)'!B27=0,B70,'Учреждение (2)'!B27),IF('Учреждение (3)'!B27=0,B70,'Учреждение (3)'!B27),IF('Учреждение (4)'!B27=0,B70,'Учреждение (4)'!B27),IF('Учреждение (5)'!B27=0,B70,'Учреждение (5)'!B27))</f>
        <v>5.3</v>
      </c>
      <c r="C27" s="126">
        <f t="shared" si="0"/>
        <v>5.3</v>
      </c>
      <c r="D27" s="114">
        <f>B27/('Нормы по школам'!C28/100*25)*100</f>
        <v>70.66666666666667</v>
      </c>
      <c r="E27" s="139">
        <f>C27*'Нормы по школам'!D28/'Нормы по школам'!C28</f>
        <v>0.0265</v>
      </c>
      <c r="F27" s="139">
        <f>C27*'Нормы по школам'!E28/'Нормы по школам'!C28</f>
        <v>4.3725</v>
      </c>
      <c r="G27" s="139">
        <f>C27*'Нормы по школам'!F28/'Нормы по школам'!C28</f>
        <v>0.0424</v>
      </c>
      <c r="H27" s="216">
        <f>C27*'Нормы по школам'!G28/'Нормы по школам'!C28</f>
        <v>39.644</v>
      </c>
      <c r="I27" s="180">
        <f>AVERAGE(IF('Учреждение (1)'!I27=0,I70,'Учреждение (1)'!I27),IF('Учреждение (2)'!I27=0,I70,'Учреждение (2)'!I27),IF('Учреждение (3)'!I27=0,I70,'Учреждение (3)'!I27),IF('Учреждение (4)'!I27=0,I70,'Учреждение (4)'!I27),IF('Учреждение (5)'!I27=0,I70,'Учреждение (5)'!I27))</f>
        <v>7</v>
      </c>
      <c r="J27" s="126">
        <f t="shared" si="1"/>
        <v>7</v>
      </c>
      <c r="K27" s="114">
        <f>J27/('Нормы по школам'!C28/100*25)*100</f>
        <v>93.33333333333333</v>
      </c>
      <c r="L27" s="141">
        <f>J27*'Нормы по школам'!J28/'Нормы по школам'!I28</f>
        <v>0.034999999999999996</v>
      </c>
      <c r="M27" s="141">
        <f>J27*'Нормы по школам'!K28/'Нормы по школам'!I28</f>
        <v>5.775</v>
      </c>
      <c r="N27" s="141">
        <f>J27*'Нормы по школам'!L28/'Нормы по школам'!I28</f>
        <v>0.05600000000000001</v>
      </c>
      <c r="O27" s="142">
        <f>J27*'Нормы по школам'!M28/'Нормы по школам'!I28</f>
        <v>52.36000000000001</v>
      </c>
      <c r="P27" s="219" t="e">
        <f>AVERAGE(IF('Учреждение (1)'!P27=0,P70,'Учреждение (1)'!P27),IF('Учреждение (2)'!P27=0,P70,'Учреждение (2)'!P27),IF('Учреждение (3)'!P27=0,P70,'Учреждение (3)'!P27),IF('Учреждение (4)'!P27=0,P70,'Учреждение (4)'!P27),IF('Учреждение (5)'!P27=0,P70,'Учреждение (5)'!P27))</f>
        <v>#DIV/0!</v>
      </c>
      <c r="Q27" s="118" t="e">
        <f>P27</f>
        <v>#DIV/0!</v>
      </c>
      <c r="R27" s="138" t="e">
        <f>Q27*100/'Нормы по школам'!C28</f>
        <v>#DIV/0!</v>
      </c>
      <c r="S27" s="139" t="e">
        <f>Q27*'Нормы по школам'!D28/'Нормы по школам'!C28</f>
        <v>#DIV/0!</v>
      </c>
      <c r="T27" s="139" t="e">
        <f>Q27*'Нормы по школам'!E28/'Нормы по школам'!C28</f>
        <v>#DIV/0!</v>
      </c>
      <c r="U27" s="139" t="e">
        <f>Q27*'Нормы по школам'!F28/'Нормы по школам'!C28</f>
        <v>#DIV/0!</v>
      </c>
      <c r="V27" s="140" t="e">
        <f>Q27*'Нормы по школам'!G28/'Нормы по школам'!C28</f>
        <v>#DIV/0!</v>
      </c>
      <c r="W27" s="180" t="e">
        <f>AVERAGE(IF('Учреждение (1)'!W27=0,W70,'Учреждение (1)'!W27),IF('Учреждение (2)'!W27=0,W70,'Учреждение (2)'!W27),IF('Учреждение (3)'!W27=0,W70,'Учреждение (3)'!W27),IF('Учреждение (4)'!W27=0,W70,'Учреждение (4)'!W27),IF('Учреждение (5)'!W27=0,W70,'Учреждение (5)'!W27))</f>
        <v>#DIV/0!</v>
      </c>
      <c r="X27" s="126" t="e">
        <f t="shared" si="2"/>
        <v>#DIV/0!</v>
      </c>
      <c r="Y27" s="114" t="e">
        <f>X27/('Нормы по школам'!C28/100*35)*100</f>
        <v>#DIV/0!</v>
      </c>
      <c r="Z27" s="141" t="e">
        <f>X27*'Нормы по школам'!J28/'Нормы по школам'!I28</f>
        <v>#DIV/0!</v>
      </c>
      <c r="AA27" s="141" t="e">
        <f>X27*'Нормы по школам'!K28/'Нормы по школам'!I28</f>
        <v>#DIV/0!</v>
      </c>
      <c r="AB27" s="141" t="e">
        <f>X27*'Нормы по школам'!L28/'Нормы по школам'!I28</f>
        <v>#DIV/0!</v>
      </c>
      <c r="AC27" s="142" t="e">
        <f>X27*'Нормы по школам'!M28/'Нормы по школам'!I28</f>
        <v>#DIV/0!</v>
      </c>
      <c r="AD27" s="180" t="e">
        <f>AVERAGE(IF('Учреждение (1)'!AD27=0,AD70,'Учреждение (1)'!AD27),IF('Учреждение (2)'!AD27=0,AD70,'Учреждение (2)'!AD27),IF('Учреждение (3)'!AD27=0,AD70,'Учреждение (3)'!AD27),IF('Учреждение (4)'!AD27=0,AD70,'Учреждение (4)'!AD27),IF('Учреждение (5)'!AD27=0,AD70,'Учреждение (5)'!AD27))</f>
        <v>#DIV/0!</v>
      </c>
      <c r="AE27" s="118" t="e">
        <f>AD27</f>
        <v>#DIV/0!</v>
      </c>
      <c r="AF27" s="114" t="e">
        <f>AE27/('Нормы по школам'!C28/100*60)*100</f>
        <v>#DIV/0!</v>
      </c>
      <c r="AG27" s="139" t="e">
        <f>AE27*'Нормы по школам'!D28/'Нормы по школам'!C28</f>
        <v>#DIV/0!</v>
      </c>
      <c r="AH27" s="139" t="e">
        <f>AE27*'Нормы по школам'!E28/'Нормы по школам'!C28</f>
        <v>#DIV/0!</v>
      </c>
      <c r="AI27" s="139" t="e">
        <f>AE27*'Нормы по школам'!F28/'Нормы по школам'!C28</f>
        <v>#DIV/0!</v>
      </c>
      <c r="AJ27" s="140" t="e">
        <f>AE27*'Нормы по школам'!G28/'Нормы по школам'!C28</f>
        <v>#DIV/0!</v>
      </c>
      <c r="AK27" s="180" t="e">
        <f>AVERAGE(IF('Учреждение (1)'!AK27=0,AK70,'Учреждение (1)'!AK27),IF('Учреждение (2)'!AK27=0,AK70,'Учреждение (2)'!AK27),IF('Учреждение (3)'!AK27=0,AK70,'Учреждение (3)'!AK27),IF('Учреждение (4)'!AK27=0,AK70,'Учреждение (4)'!AK27),IF('Учреждение (5)'!AK27=0,AK70,'Учреждение (5)'!AK27))</f>
        <v>#DIV/0!</v>
      </c>
      <c r="AL27" s="118" t="e">
        <f t="shared" si="3"/>
        <v>#DIV/0!</v>
      </c>
      <c r="AM27" s="114" t="e">
        <f>AL27/('Нормы по школам'!C28/100*60)*100</f>
        <v>#DIV/0!</v>
      </c>
      <c r="AN27" s="141" t="e">
        <f>AL27*'Нормы по школам'!J28/'Нормы по школам'!I28</f>
        <v>#DIV/0!</v>
      </c>
      <c r="AO27" s="141" t="e">
        <f>AL27*'Нормы по школам'!K28/'Нормы по школам'!I28</f>
        <v>#DIV/0!</v>
      </c>
      <c r="AP27" s="141" t="e">
        <f>AL27*'Нормы по школам'!L28/'Нормы по школам'!I28</f>
        <v>#DIV/0!</v>
      </c>
      <c r="AQ27" s="142" t="e">
        <f>AL27*'Нормы по школам'!M28/'Нормы по школам'!I28</f>
        <v>#DIV/0!</v>
      </c>
    </row>
    <row r="28" spans="1:43" s="27" customFormat="1" ht="15" customHeight="1">
      <c r="A28" s="95" t="s">
        <v>13</v>
      </c>
      <c r="B28" s="180">
        <f>AVERAGE(IF('Учреждение (1)'!B28=0,B71,'Учреждение (1)'!B28),IF('Учреждение (2)'!B28=0,B71,'Учреждение (2)'!B28),IF('Учреждение (3)'!B28=0,B71,'Учреждение (3)'!B28),IF('Учреждение (4)'!B28=0,B71,'Учреждение (4)'!B28),IF('Учреждение (5)'!B28=0,B71,'Учреждение (5)'!B28))</f>
        <v>2</v>
      </c>
      <c r="C28" s="126">
        <f t="shared" si="0"/>
        <v>2</v>
      </c>
      <c r="D28" s="114">
        <f>B28/('Нормы по школам'!C29/100*25)*100</f>
        <v>53.333333333333336</v>
      </c>
      <c r="E28" s="139">
        <f>C28*'Нормы по школам'!D29/'Нормы по школам'!C29</f>
        <v>0</v>
      </c>
      <c r="F28" s="139">
        <f>C28*'Нормы по школам'!E29/'Нормы по школам'!C29</f>
        <v>1.998</v>
      </c>
      <c r="G28" s="139">
        <f>C28*'Нормы по школам'!F29/'Нормы по школам'!C29</f>
        <v>0</v>
      </c>
      <c r="H28" s="216">
        <f>C28*'Нормы по школам'!G29/'Нормы по школам'!C29</f>
        <v>17.98</v>
      </c>
      <c r="I28" s="180">
        <f>AVERAGE(IF('Учреждение (1)'!I28=0,I71,'Учреждение (1)'!I28),IF('Учреждение (2)'!I28=0,I71,'Учреждение (2)'!I28),IF('Учреждение (3)'!I28=0,I71,'Учреждение (3)'!I28),IF('Учреждение (4)'!I28=0,I71,'Учреждение (4)'!I28),IF('Учреждение (5)'!I28=0,I71,'Учреждение (5)'!I28))</f>
        <v>3</v>
      </c>
      <c r="J28" s="126">
        <f t="shared" si="1"/>
        <v>3</v>
      </c>
      <c r="K28" s="114">
        <f>J28/('Нормы по школам'!C29/100*25)*100</f>
        <v>80</v>
      </c>
      <c r="L28" s="141">
        <f>J28*'Нормы по школам'!J29/'Нормы по школам'!I29</f>
        <v>0</v>
      </c>
      <c r="M28" s="141">
        <f>J28*'Нормы по школам'!K29/'Нормы по школам'!I29</f>
        <v>2.997</v>
      </c>
      <c r="N28" s="141">
        <f>J28*'Нормы по школам'!L29/'Нормы по школам'!I29</f>
        <v>0</v>
      </c>
      <c r="O28" s="142">
        <f>J28*'Нормы по школам'!M29/'Нормы по школам'!I29</f>
        <v>26.97</v>
      </c>
      <c r="P28" s="219" t="e">
        <f>AVERAGE(IF('Учреждение (1)'!P28=0,P71,'Учреждение (1)'!P28),IF('Учреждение (2)'!P28=0,P71,'Учреждение (2)'!P28),IF('Учреждение (3)'!P28=0,P71,'Учреждение (3)'!P28),IF('Учреждение (4)'!P28=0,P71,'Учреждение (4)'!P28),IF('Учреждение (5)'!P28=0,P71,'Учреждение (5)'!P28))</f>
        <v>#DIV/0!</v>
      </c>
      <c r="Q28" s="118" t="e">
        <f>P28</f>
        <v>#DIV/0!</v>
      </c>
      <c r="R28" s="138" t="e">
        <f>Q28*100/'Нормы по школам'!C29</f>
        <v>#DIV/0!</v>
      </c>
      <c r="S28" s="139" t="e">
        <f>Q28*'Нормы по школам'!D29/'Нормы по школам'!C29</f>
        <v>#DIV/0!</v>
      </c>
      <c r="T28" s="139" t="e">
        <f>Q28*'Нормы по школам'!E29/'Нормы по школам'!C29</f>
        <v>#DIV/0!</v>
      </c>
      <c r="U28" s="139" t="e">
        <f>Q28*'Нормы по школам'!F29/'Нормы по школам'!C29</f>
        <v>#DIV/0!</v>
      </c>
      <c r="V28" s="140" t="e">
        <f>Q28*'Нормы по школам'!G29/'Нормы по школам'!C29</f>
        <v>#DIV/0!</v>
      </c>
      <c r="W28" s="180" t="e">
        <f>AVERAGE(IF('Учреждение (1)'!W28=0,W71,'Учреждение (1)'!W28),IF('Учреждение (2)'!W28=0,W71,'Учреждение (2)'!W28),IF('Учреждение (3)'!W28=0,W71,'Учреждение (3)'!W28),IF('Учреждение (4)'!W28=0,W71,'Учреждение (4)'!W28),IF('Учреждение (5)'!W28=0,W71,'Учреждение (5)'!W28))</f>
        <v>#DIV/0!</v>
      </c>
      <c r="X28" s="126" t="e">
        <f t="shared" si="2"/>
        <v>#DIV/0!</v>
      </c>
      <c r="Y28" s="114" t="e">
        <f>X28/('Нормы по школам'!C29/100*35)*100</f>
        <v>#DIV/0!</v>
      </c>
      <c r="Z28" s="141" t="e">
        <f>X28*'Нормы по школам'!J29/'Нормы по школам'!I29</f>
        <v>#DIV/0!</v>
      </c>
      <c r="AA28" s="141" t="e">
        <f>X28*'Нормы по школам'!K29/'Нормы по школам'!I29</f>
        <v>#DIV/0!</v>
      </c>
      <c r="AB28" s="141" t="e">
        <f>X28*'Нормы по школам'!L29/'Нормы по школам'!I29</f>
        <v>#DIV/0!</v>
      </c>
      <c r="AC28" s="142" t="e">
        <f>X28*'Нормы по школам'!M29/'Нормы по школам'!I29</f>
        <v>#DIV/0!</v>
      </c>
      <c r="AD28" s="180" t="e">
        <f>AVERAGE(IF('Учреждение (1)'!AD28=0,AD71,'Учреждение (1)'!AD28),IF('Учреждение (2)'!AD28=0,AD71,'Учреждение (2)'!AD28),IF('Учреждение (3)'!AD28=0,AD71,'Учреждение (3)'!AD28),IF('Учреждение (4)'!AD28=0,AD71,'Учреждение (4)'!AD28),IF('Учреждение (5)'!AD28=0,AD71,'Учреждение (5)'!AD28))</f>
        <v>#DIV/0!</v>
      </c>
      <c r="AE28" s="118" t="e">
        <f>AD28</f>
        <v>#DIV/0!</v>
      </c>
      <c r="AF28" s="114" t="e">
        <f>AE28/('Нормы по школам'!C29/100*60)*100</f>
        <v>#DIV/0!</v>
      </c>
      <c r="AG28" s="139" t="e">
        <f>AE28*'Нормы по школам'!D29/'Нормы по школам'!C29</f>
        <v>#DIV/0!</v>
      </c>
      <c r="AH28" s="139" t="e">
        <f>AE28*'Нормы по школам'!E29/'Нормы по школам'!C29</f>
        <v>#DIV/0!</v>
      </c>
      <c r="AI28" s="139" t="e">
        <f>AE28*'Нормы по школам'!F29/'Нормы по школам'!C29</f>
        <v>#DIV/0!</v>
      </c>
      <c r="AJ28" s="140" t="e">
        <f>AE28*'Нормы по школам'!G29/'Нормы по школам'!C29</f>
        <v>#DIV/0!</v>
      </c>
      <c r="AK28" s="180" t="e">
        <f>AVERAGE(IF('Учреждение (1)'!AK28=0,AK71,'Учреждение (1)'!AK28),IF('Учреждение (2)'!AK28=0,AK71,'Учреждение (2)'!AK28),IF('Учреждение (3)'!AK28=0,AK71,'Учреждение (3)'!AK28),IF('Учреждение (4)'!AK28=0,AK71,'Учреждение (4)'!AK28),IF('Учреждение (5)'!AK28=0,AK71,'Учреждение (5)'!AK28))</f>
        <v>#DIV/0!</v>
      </c>
      <c r="AL28" s="118" t="e">
        <f t="shared" si="3"/>
        <v>#DIV/0!</v>
      </c>
      <c r="AM28" s="114" t="e">
        <f>AL28/('Нормы по школам'!C29/100*60)*100</f>
        <v>#DIV/0!</v>
      </c>
      <c r="AN28" s="141" t="e">
        <f>AL28*'Нормы по школам'!J29/'Нормы по школам'!I29</f>
        <v>#DIV/0!</v>
      </c>
      <c r="AO28" s="141" t="e">
        <f>AL28*'Нормы по школам'!K29/'Нормы по школам'!I29</f>
        <v>#DIV/0!</v>
      </c>
      <c r="AP28" s="141" t="e">
        <f>AL28*'Нормы по школам'!L29/'Нормы по школам'!I29</f>
        <v>#DIV/0!</v>
      </c>
      <c r="AQ28" s="142" t="e">
        <f>AL28*'Нормы по школам'!M29/'Нормы по школам'!I29</f>
        <v>#DIV/0!</v>
      </c>
    </row>
    <row r="29" spans="1:43" s="27" customFormat="1" ht="15" customHeight="1">
      <c r="A29" s="94" t="s">
        <v>34</v>
      </c>
      <c r="B29" s="180">
        <f>AVERAGE(IF('Учреждение (1)'!B29=0,B72,'Учреждение (1)'!B29),IF('Учреждение (2)'!B29=0,B72,'Учреждение (2)'!B29),IF('Учреждение (3)'!B29=0,B72,'Учреждение (3)'!B29),IF('Учреждение (4)'!B29=0,B72,'Учреждение (4)'!B29),IF('Учреждение (5)'!B29=0,B72,'Учреждение (5)'!B29))</f>
        <v>0.3</v>
      </c>
      <c r="C29" s="126">
        <f>B29*'Нормы по школам'!C30/'Нормы по школам'!B30</f>
        <v>12</v>
      </c>
      <c r="D29" s="114">
        <f>B29/('Нормы по школам'!C30/100*25)*100</f>
        <v>3</v>
      </c>
      <c r="E29" s="139">
        <f>C29*'Нормы по школам'!D30/'Нормы по школам'!C30</f>
        <v>1.524</v>
      </c>
      <c r="F29" s="139">
        <f>C29*'Нормы по школам'!E30/'Нормы по школам'!C30</f>
        <v>1.38</v>
      </c>
      <c r="G29" s="139">
        <f>C29*'Нормы по школам'!F30/'Нормы по школам'!C30</f>
        <v>0.084</v>
      </c>
      <c r="H29" s="216">
        <f>C29*'Нормы по школам'!G30/'Нормы по школам'!C30</f>
        <v>18.839999999999996</v>
      </c>
      <c r="I29" s="180">
        <f>AVERAGE(IF('Учреждение (1)'!I29=0,I72,'Учреждение (1)'!I29),IF('Учреждение (2)'!I29=0,I72,'Учреждение (2)'!I29),IF('Учреждение (3)'!I29=0,I72,'Учреждение (3)'!I29),IF('Учреждение (4)'!I29=0,I72,'Учреждение (4)'!I29),IF('Учреждение (5)'!I29=0,I72,'Учреждение (5)'!I29))</f>
        <v>0.6</v>
      </c>
      <c r="J29" s="126">
        <f>I29*'Нормы по школам'!I30/'Нормы по школам'!H30</f>
        <v>24</v>
      </c>
      <c r="K29" s="114">
        <f>J29/('Нормы по школам'!C30/100*25)*100</f>
        <v>240</v>
      </c>
      <c r="L29" s="141">
        <f>J29*'Нормы по школам'!J30/'Нормы по школам'!I30</f>
        <v>3.048</v>
      </c>
      <c r="M29" s="141">
        <f>J29*'Нормы по школам'!K30/'Нормы по школам'!I30</f>
        <v>2.76</v>
      </c>
      <c r="N29" s="141">
        <f>J29*'Нормы по школам'!L30/'Нормы по школам'!I30</f>
        <v>0.168</v>
      </c>
      <c r="O29" s="142">
        <f>J29*'Нормы по школам'!M30/'Нормы по школам'!I30</f>
        <v>37.67999999999999</v>
      </c>
      <c r="P29" s="219" t="e">
        <f>AVERAGE(IF('Учреждение (1)'!P29=0,P72,'Учреждение (1)'!P29),IF('Учреждение (2)'!P29=0,P72,'Учреждение (2)'!P29),IF('Учреждение (3)'!P29=0,P72,'Учреждение (3)'!P29),IF('Учреждение (4)'!P29=0,P72,'Учреждение (4)'!P29),IF('Учреждение (5)'!P29=0,P72,'Учреждение (5)'!P29))</f>
        <v>#DIV/0!</v>
      </c>
      <c r="Q29" s="118" t="e">
        <f>P29*'Нормы по школам'!C30/'Нормы по школам'!B30</f>
        <v>#DIV/0!</v>
      </c>
      <c r="R29" s="138" t="e">
        <f>Q29*100/'Нормы по школам'!C30</f>
        <v>#DIV/0!</v>
      </c>
      <c r="S29" s="139" t="e">
        <f>Q29*'Нормы по школам'!D30/'Нормы по школам'!C30</f>
        <v>#DIV/0!</v>
      </c>
      <c r="T29" s="139" t="e">
        <f>Q29*'Нормы по школам'!E30/'Нормы по школам'!C30</f>
        <v>#DIV/0!</v>
      </c>
      <c r="U29" s="139" t="e">
        <f>Q29*'Нормы по школам'!F30/'Нормы по школам'!C30</f>
        <v>#DIV/0!</v>
      </c>
      <c r="V29" s="140" t="e">
        <f>Q29*'Нормы по школам'!G30/'Нормы по школам'!C30</f>
        <v>#DIV/0!</v>
      </c>
      <c r="W29" s="180" t="e">
        <f>AVERAGE(IF('Учреждение (1)'!W29=0,W72,'Учреждение (1)'!W29),IF('Учреждение (2)'!W29=0,W72,'Учреждение (2)'!W29),IF('Учреждение (3)'!W29=0,W72,'Учреждение (3)'!W29),IF('Учреждение (4)'!W29=0,W72,'Учреждение (4)'!W29),IF('Учреждение (5)'!W29=0,W72,'Учреждение (5)'!W29))</f>
        <v>#DIV/0!</v>
      </c>
      <c r="X29" s="126" t="e">
        <f>W29*'Нормы по школам'!I30/'Нормы по школам'!H30</f>
        <v>#DIV/0!</v>
      </c>
      <c r="Y29" s="114" t="e">
        <f>X29/('Нормы по школам'!C30/100*35)*100</f>
        <v>#DIV/0!</v>
      </c>
      <c r="Z29" s="141" t="e">
        <f>X29*'Нормы по школам'!J30/'Нормы по школам'!I30</f>
        <v>#DIV/0!</v>
      </c>
      <c r="AA29" s="141" t="e">
        <f>X29*'Нормы по школам'!K30/'Нормы по школам'!I30</f>
        <v>#DIV/0!</v>
      </c>
      <c r="AB29" s="141" t="e">
        <f>X29*'Нормы по школам'!L30/'Нормы по школам'!I30</f>
        <v>#DIV/0!</v>
      </c>
      <c r="AC29" s="142" t="e">
        <f>X29*'Нормы по школам'!M30/'Нормы по школам'!I30</f>
        <v>#DIV/0!</v>
      </c>
      <c r="AD29" s="180" t="e">
        <f>AVERAGE(IF('Учреждение (1)'!AD29=0,AD72,'Учреждение (1)'!AD29),IF('Учреждение (2)'!AD29=0,AD72,'Учреждение (2)'!AD29),IF('Учреждение (3)'!AD29=0,AD72,'Учреждение (3)'!AD29),IF('Учреждение (4)'!AD29=0,AD72,'Учреждение (4)'!AD29),IF('Учреждение (5)'!AD29=0,AD72,'Учреждение (5)'!AD29))</f>
        <v>#DIV/0!</v>
      </c>
      <c r="AE29" s="118" t="e">
        <f>AD29*'Нормы по школам'!C30/'Нормы по школам'!B30</f>
        <v>#DIV/0!</v>
      </c>
      <c r="AF29" s="114" t="e">
        <f>AE29/('Нормы по школам'!C30/100*60)*100</f>
        <v>#DIV/0!</v>
      </c>
      <c r="AG29" s="139" t="e">
        <f>AE29*'Нормы по школам'!D30/'Нормы по школам'!C30</f>
        <v>#DIV/0!</v>
      </c>
      <c r="AH29" s="139" t="e">
        <f>AE29*'Нормы по школам'!E30/'Нормы по школам'!C30</f>
        <v>#DIV/0!</v>
      </c>
      <c r="AI29" s="139" t="e">
        <f>AE29*'Нормы по школам'!F30/'Нормы по школам'!C30</f>
        <v>#DIV/0!</v>
      </c>
      <c r="AJ29" s="140" t="e">
        <f>AE29*'Нормы по школам'!G30/'Нормы по школам'!C30</f>
        <v>#DIV/0!</v>
      </c>
      <c r="AK29" s="180" t="e">
        <f>AVERAGE(IF('Учреждение (1)'!AK29=0,AK72,'Учреждение (1)'!AK29),IF('Учреждение (2)'!AK29=0,AK72,'Учреждение (2)'!AK29),IF('Учреждение (3)'!AK29=0,AK72,'Учреждение (3)'!AK29),IF('Учреждение (4)'!AK29=0,AK72,'Учреждение (4)'!AK29),IF('Учреждение (5)'!AK29=0,AK72,'Учреждение (5)'!AK29))</f>
        <v>#DIV/0!</v>
      </c>
      <c r="AL29" s="118" t="e">
        <f>AK29*'Нормы по школам'!I30/'Нормы по школам'!H30</f>
        <v>#DIV/0!</v>
      </c>
      <c r="AM29" s="114" t="e">
        <f>AL29/('Нормы по школам'!C30/100*60)*100</f>
        <v>#DIV/0!</v>
      </c>
      <c r="AN29" s="141" t="e">
        <f>AL29*'Нормы по школам'!J30/'Нормы по школам'!I30</f>
        <v>#DIV/0!</v>
      </c>
      <c r="AO29" s="141" t="e">
        <f>AL29*'Нормы по школам'!K30/'Нормы по школам'!I30</f>
        <v>#DIV/0!</v>
      </c>
      <c r="AP29" s="141" t="e">
        <f>AL29*'Нормы по школам'!L30/'Нормы по школам'!I30</f>
        <v>#DIV/0!</v>
      </c>
      <c r="AQ29" s="142" t="e">
        <f>AL29*'Нормы по школам'!M30/'Нормы по школам'!I30</f>
        <v>#DIV/0!</v>
      </c>
    </row>
    <row r="30" spans="1:43" s="27" customFormat="1" ht="15" customHeight="1">
      <c r="A30" s="95" t="s">
        <v>11</v>
      </c>
      <c r="B30" s="180">
        <f>AVERAGE(IF('Учреждение (1)'!B30=0,B73,'Учреждение (1)'!B30),IF('Учреждение (2)'!B30=0,B73,'Учреждение (2)'!B30),IF('Учреждение (3)'!B30=0,B73,'Учреждение (3)'!B30),IF('Учреждение (4)'!B30=0,B73,'Учреждение (4)'!B30),IF('Учреждение (5)'!B30=0,B73,'Учреждение (5)'!B30))</f>
        <v>16.1</v>
      </c>
      <c r="C30" s="126">
        <f t="shared" si="0"/>
        <v>16.1</v>
      </c>
      <c r="D30" s="114">
        <f>B30/('Нормы по школам'!C31/100*25)*100</f>
        <v>161</v>
      </c>
      <c r="E30" s="139">
        <f>C30*'Нормы по школам'!D31/'Нормы по школам'!C31</f>
        <v>0</v>
      </c>
      <c r="F30" s="139">
        <f>C30*'Нормы по школам'!E31/'Нормы по школам'!C31</f>
        <v>0</v>
      </c>
      <c r="G30" s="139">
        <f>C30*'Нормы по школам'!F31/'Нормы по школам'!C31</f>
        <v>16.067800000000002</v>
      </c>
      <c r="H30" s="216">
        <f>C30*'Нормы по школам'!G31/'Нормы по школам'!C31</f>
        <v>64.239</v>
      </c>
      <c r="I30" s="180">
        <f>AVERAGE(IF('Учреждение (1)'!I30=0,I73,'Учреждение (1)'!I30),IF('Учреждение (2)'!I30=0,I73,'Учреждение (2)'!I30),IF('Учреждение (3)'!I30=0,I73,'Учреждение (3)'!I30),IF('Учреждение (4)'!I30=0,I73,'Учреждение (4)'!I30),IF('Учреждение (5)'!I30=0,I73,'Учреждение (5)'!I30))</f>
        <v>26</v>
      </c>
      <c r="J30" s="126">
        <f t="shared" si="1"/>
        <v>26</v>
      </c>
      <c r="K30" s="114">
        <f>J30/('Нормы по школам'!C31/100*25)*100</f>
        <v>260</v>
      </c>
      <c r="L30" s="141">
        <f>J30*'Нормы по школам'!J31/'Нормы по школам'!I31</f>
        <v>0</v>
      </c>
      <c r="M30" s="141">
        <f>J30*'Нормы по школам'!K31/'Нормы по школам'!I31</f>
        <v>0</v>
      </c>
      <c r="N30" s="141">
        <f>J30*'Нормы по школам'!L31/'Нормы по школам'!I31</f>
        <v>25.947999999999997</v>
      </c>
      <c r="O30" s="142">
        <f>J30*'Нормы по школам'!M31/'Нормы по школам'!I31</f>
        <v>103.74000000000001</v>
      </c>
      <c r="P30" s="219" t="e">
        <f>AVERAGE(IF('Учреждение (1)'!P30=0,P73,'Учреждение (1)'!P30),IF('Учреждение (2)'!P30=0,P73,'Учреждение (2)'!P30),IF('Учреждение (3)'!P30=0,P73,'Учреждение (3)'!P30),IF('Учреждение (4)'!P30=0,P73,'Учреждение (4)'!P30),IF('Учреждение (5)'!P30=0,P73,'Учреждение (5)'!P30))</f>
        <v>#DIV/0!</v>
      </c>
      <c r="Q30" s="118" t="e">
        <f aca="true" t="shared" si="4" ref="Q30:Q35">P30</f>
        <v>#DIV/0!</v>
      </c>
      <c r="R30" s="138" t="e">
        <f>Q30*100/'Нормы по школам'!C31</f>
        <v>#DIV/0!</v>
      </c>
      <c r="S30" s="139" t="e">
        <f>Q30*'Нормы по школам'!D31/'Нормы по школам'!C31</f>
        <v>#DIV/0!</v>
      </c>
      <c r="T30" s="139" t="e">
        <f>Q30*'Нормы по школам'!E31/'Нормы по школам'!C31</f>
        <v>#DIV/0!</v>
      </c>
      <c r="U30" s="139" t="e">
        <f>Q30*'Нормы по школам'!F31/'Нормы по школам'!C31</f>
        <v>#DIV/0!</v>
      </c>
      <c r="V30" s="140" t="e">
        <f>Q30*'Нормы по школам'!G31/'Нормы по школам'!C31</f>
        <v>#DIV/0!</v>
      </c>
      <c r="W30" s="180" t="e">
        <f>AVERAGE(IF('Учреждение (1)'!W30=0,W73,'Учреждение (1)'!W30),IF('Учреждение (2)'!W30=0,W73,'Учреждение (2)'!W30),IF('Учреждение (3)'!W30=0,W73,'Учреждение (3)'!W30),IF('Учреждение (4)'!W30=0,W73,'Учреждение (4)'!W30),IF('Учреждение (5)'!W30=0,W73,'Учреждение (5)'!W30))</f>
        <v>#DIV/0!</v>
      </c>
      <c r="X30" s="126" t="e">
        <f t="shared" si="2"/>
        <v>#DIV/0!</v>
      </c>
      <c r="Y30" s="114" t="e">
        <f>X30/('Нормы по школам'!C31/100*35)*100</f>
        <v>#DIV/0!</v>
      </c>
      <c r="Z30" s="141" t="e">
        <f>X30*'Нормы по школам'!J31/'Нормы по школам'!I31</f>
        <v>#DIV/0!</v>
      </c>
      <c r="AA30" s="141" t="e">
        <f>X30*'Нормы по школам'!K31/'Нормы по школам'!I31</f>
        <v>#DIV/0!</v>
      </c>
      <c r="AB30" s="141" t="e">
        <f>X30*'Нормы по школам'!L31/'Нормы по школам'!I31</f>
        <v>#DIV/0!</v>
      </c>
      <c r="AC30" s="142" t="e">
        <f>X30*'Нормы по школам'!M31/'Нормы по школам'!I31</f>
        <v>#DIV/0!</v>
      </c>
      <c r="AD30" s="180" t="e">
        <f>AVERAGE(IF('Учреждение (1)'!AD30=0,AD73,'Учреждение (1)'!AD30),IF('Учреждение (2)'!AD30=0,AD73,'Учреждение (2)'!AD30),IF('Учреждение (3)'!AD30=0,AD73,'Учреждение (3)'!AD30),IF('Учреждение (4)'!AD30=0,AD73,'Учреждение (4)'!AD30),IF('Учреждение (5)'!AD30=0,AD73,'Учреждение (5)'!AD30))</f>
        <v>#DIV/0!</v>
      </c>
      <c r="AE30" s="118" t="e">
        <f aca="true" t="shared" si="5" ref="AE30:AE35">AD30</f>
        <v>#DIV/0!</v>
      </c>
      <c r="AF30" s="114" t="e">
        <f>AE30/('Нормы по школам'!C31/100*60)*100</f>
        <v>#DIV/0!</v>
      </c>
      <c r="AG30" s="139" t="e">
        <f>AE30*'Нормы по школам'!D31/'Нормы по школам'!C31</f>
        <v>#DIV/0!</v>
      </c>
      <c r="AH30" s="139" t="e">
        <f>AE30*'Нормы по школам'!E31/'Нормы по школам'!C31</f>
        <v>#DIV/0!</v>
      </c>
      <c r="AI30" s="139" t="e">
        <f>AE30*'Нормы по школам'!F31/'Нормы по школам'!C31</f>
        <v>#DIV/0!</v>
      </c>
      <c r="AJ30" s="140" t="e">
        <f>AE30*'Нормы по школам'!G31/'Нормы по школам'!C31</f>
        <v>#DIV/0!</v>
      </c>
      <c r="AK30" s="180" t="e">
        <f>AVERAGE(IF('Учреждение (1)'!AK30=0,AK73,'Учреждение (1)'!AK30),IF('Учреждение (2)'!AK30=0,AK73,'Учреждение (2)'!AK30),IF('Учреждение (3)'!AK30=0,AK73,'Учреждение (3)'!AK30),IF('Учреждение (4)'!AK30=0,AK73,'Учреждение (4)'!AK30),IF('Учреждение (5)'!AK30=0,AK73,'Учреждение (5)'!AK30))</f>
        <v>#DIV/0!</v>
      </c>
      <c r="AL30" s="118" t="e">
        <f t="shared" si="3"/>
        <v>#DIV/0!</v>
      </c>
      <c r="AM30" s="114" t="e">
        <f>AL30/('Нормы по школам'!C31/100*60)*100</f>
        <v>#DIV/0!</v>
      </c>
      <c r="AN30" s="141" t="e">
        <f>AL30*'Нормы по школам'!J31/'Нормы по школам'!I31</f>
        <v>#DIV/0!</v>
      </c>
      <c r="AO30" s="141" t="e">
        <f>AL30*'Нормы по школам'!K31/'Нормы по школам'!I31</f>
        <v>#DIV/0!</v>
      </c>
      <c r="AP30" s="141" t="e">
        <f>AL30*'Нормы по школам'!L31/'Нормы по школам'!I31</f>
        <v>#DIV/0!</v>
      </c>
      <c r="AQ30" s="142" t="e">
        <f>AL30*'Нормы по школам'!M31/'Нормы по школам'!I31</f>
        <v>#DIV/0!</v>
      </c>
    </row>
    <row r="31" spans="1:43" s="27" customFormat="1" ht="15" customHeight="1">
      <c r="A31" s="94" t="s">
        <v>10</v>
      </c>
      <c r="B31" s="180" t="e">
        <f>AVERAGE(IF('Учреждение (1)'!B31=0,B74,'Учреждение (1)'!B31),IF('Учреждение (2)'!B31=0,B74,'Учреждение (2)'!B31),IF('Учреждение (3)'!B31=0,B74,'Учреждение (3)'!B31),IF('Учреждение (4)'!B31=0,B74,'Учреждение (4)'!B31),IF('Учреждение (5)'!B31=0,B74,'Учреждение (5)'!B31))</f>
        <v>#DIV/0!</v>
      </c>
      <c r="C31" s="126" t="e">
        <f t="shared" si="0"/>
        <v>#DIV/0!</v>
      </c>
      <c r="D31" s="114" t="e">
        <f>B31/('Нормы по школам'!C32/100*25)*100</f>
        <v>#DIV/0!</v>
      </c>
      <c r="E31" s="139" t="e">
        <f>C31*'Нормы по школам'!D32/'Нормы по школам'!C32</f>
        <v>#DIV/0!</v>
      </c>
      <c r="F31" s="139" t="e">
        <f>C31*'Нормы по школам'!E32/'Нормы по школам'!C32</f>
        <v>#DIV/0!</v>
      </c>
      <c r="G31" s="139" t="e">
        <f>C31*'Нормы по школам'!F32/'Нормы по школам'!C32</f>
        <v>#DIV/0!</v>
      </c>
      <c r="H31" s="216" t="e">
        <f>C31*'Нормы по школам'!G32/'Нормы по школам'!C32</f>
        <v>#DIV/0!</v>
      </c>
      <c r="I31" s="180" t="e">
        <f>AVERAGE(IF('Учреждение (1)'!I31=0,I74,'Учреждение (1)'!I31),IF('Учреждение (2)'!I31=0,I74,'Учреждение (2)'!I31),IF('Учреждение (3)'!I31=0,I74,'Учреждение (3)'!I31),IF('Учреждение (4)'!I31=0,I74,'Учреждение (4)'!I31),IF('Учреждение (5)'!I31=0,I74,'Учреждение (5)'!I31))</f>
        <v>#DIV/0!</v>
      </c>
      <c r="J31" s="126" t="e">
        <f t="shared" si="1"/>
        <v>#DIV/0!</v>
      </c>
      <c r="K31" s="114" t="e">
        <f>J31/('Нормы по школам'!C32/100*25)*100</f>
        <v>#DIV/0!</v>
      </c>
      <c r="L31" s="141" t="e">
        <f>J31*'Нормы по школам'!J32/'Нормы по школам'!I32</f>
        <v>#DIV/0!</v>
      </c>
      <c r="M31" s="141" t="e">
        <f>J31*'Нормы по школам'!K32/'Нормы по школам'!I32</f>
        <v>#DIV/0!</v>
      </c>
      <c r="N31" s="141" t="e">
        <f>J31*'Нормы по школам'!L32/'Нормы по школам'!I32</f>
        <v>#DIV/0!</v>
      </c>
      <c r="O31" s="142" t="e">
        <f>J31*'Нормы по школам'!M32/'Нормы по школам'!I32</f>
        <v>#DIV/0!</v>
      </c>
      <c r="P31" s="219" t="e">
        <f>AVERAGE(IF('Учреждение (1)'!P31=0,P74,'Учреждение (1)'!P31),IF('Учреждение (2)'!P31=0,P74,'Учреждение (2)'!P31),IF('Учреждение (3)'!P31=0,P74,'Учреждение (3)'!P31),IF('Учреждение (4)'!P31=0,P74,'Учреждение (4)'!P31),IF('Учреждение (5)'!P31=0,P74,'Учреждение (5)'!P31))</f>
        <v>#DIV/0!</v>
      </c>
      <c r="Q31" s="118" t="e">
        <f t="shared" si="4"/>
        <v>#DIV/0!</v>
      </c>
      <c r="R31" s="138" t="e">
        <f>Q31*100/'Нормы по школам'!C32</f>
        <v>#DIV/0!</v>
      </c>
      <c r="S31" s="139" t="e">
        <f>Q31*'Нормы по школам'!D32/'Нормы по школам'!C32</f>
        <v>#DIV/0!</v>
      </c>
      <c r="T31" s="139" t="e">
        <f>Q31*'Нормы по школам'!E32/'Нормы по школам'!C32</f>
        <v>#DIV/0!</v>
      </c>
      <c r="U31" s="139" t="e">
        <f>Q31*'Нормы по школам'!F32/'Нормы по школам'!C32</f>
        <v>#DIV/0!</v>
      </c>
      <c r="V31" s="140" t="e">
        <f>Q31*'Нормы по школам'!G32/'Нормы по школам'!C32</f>
        <v>#DIV/0!</v>
      </c>
      <c r="W31" s="180" t="e">
        <f>AVERAGE(IF('Учреждение (1)'!W31=0,W74,'Учреждение (1)'!W31),IF('Учреждение (2)'!W31=0,W74,'Учреждение (2)'!W31),IF('Учреждение (3)'!W31=0,W74,'Учреждение (3)'!W31),IF('Учреждение (4)'!W31=0,W74,'Учреждение (4)'!W31),IF('Учреждение (5)'!W31=0,W74,'Учреждение (5)'!W31))</f>
        <v>#DIV/0!</v>
      </c>
      <c r="X31" s="126" t="e">
        <f t="shared" si="2"/>
        <v>#DIV/0!</v>
      </c>
      <c r="Y31" s="114" t="e">
        <f>X31/('Нормы по школам'!C32/100*35)*100</f>
        <v>#DIV/0!</v>
      </c>
      <c r="Z31" s="141" t="e">
        <f>X31*'Нормы по школам'!J32/'Нормы по школам'!I32</f>
        <v>#DIV/0!</v>
      </c>
      <c r="AA31" s="141" t="e">
        <f>X31*'Нормы по школам'!K32/'Нормы по школам'!I32</f>
        <v>#DIV/0!</v>
      </c>
      <c r="AB31" s="141" t="e">
        <f>X31*'Нормы по школам'!L32/'Нормы по школам'!I32</f>
        <v>#DIV/0!</v>
      </c>
      <c r="AC31" s="142" t="e">
        <f>X31*'Нормы по школам'!M32/'Нормы по школам'!I32</f>
        <v>#DIV/0!</v>
      </c>
      <c r="AD31" s="180" t="e">
        <f>AVERAGE(IF('Учреждение (1)'!AD31=0,AD74,'Учреждение (1)'!AD31),IF('Учреждение (2)'!AD31=0,AD74,'Учреждение (2)'!AD31),IF('Учреждение (3)'!AD31=0,AD74,'Учреждение (3)'!AD31),IF('Учреждение (4)'!AD31=0,AD74,'Учреждение (4)'!AD31),IF('Учреждение (5)'!AD31=0,AD74,'Учреждение (5)'!AD31))</f>
        <v>#DIV/0!</v>
      </c>
      <c r="AE31" s="118" t="e">
        <f t="shared" si="5"/>
        <v>#DIV/0!</v>
      </c>
      <c r="AF31" s="114" t="e">
        <f>AE31/('Нормы по школам'!C32/100*60)*100</f>
        <v>#DIV/0!</v>
      </c>
      <c r="AG31" s="139" t="e">
        <f>AE31*'Нормы по школам'!D32/'Нормы по школам'!C32</f>
        <v>#DIV/0!</v>
      </c>
      <c r="AH31" s="139" t="e">
        <f>AE31*'Нормы по школам'!E32/'Нормы по школам'!C32</f>
        <v>#DIV/0!</v>
      </c>
      <c r="AI31" s="139" t="e">
        <f>AE31*'Нормы по школам'!F32/'Нормы по школам'!C32</f>
        <v>#DIV/0!</v>
      </c>
      <c r="AJ31" s="140" t="e">
        <f>AE31*'Нормы по школам'!G32/'Нормы по школам'!C32</f>
        <v>#DIV/0!</v>
      </c>
      <c r="AK31" s="180" t="e">
        <f>AVERAGE(IF('Учреждение (1)'!AK31=0,AK74,'Учреждение (1)'!AK31),IF('Учреждение (2)'!AK31=0,AK74,'Учреждение (2)'!AK31),IF('Учреждение (3)'!AK31=0,AK74,'Учреждение (3)'!AK31),IF('Учреждение (4)'!AK31=0,AK74,'Учреждение (4)'!AK31),IF('Учреждение (5)'!AK31=0,AK74,'Учреждение (5)'!AK31))</f>
        <v>#DIV/0!</v>
      </c>
      <c r="AL31" s="118" t="e">
        <f t="shared" si="3"/>
        <v>#DIV/0!</v>
      </c>
      <c r="AM31" s="114" t="e">
        <f>AL31/('Нормы по школам'!C32/100*60)*100</f>
        <v>#DIV/0!</v>
      </c>
      <c r="AN31" s="141" t="e">
        <f>AL31*'Нормы по школам'!J32/'Нормы по школам'!I32</f>
        <v>#DIV/0!</v>
      </c>
      <c r="AO31" s="141" t="e">
        <f>AL31*'Нормы по школам'!K32/'Нормы по школам'!I32</f>
        <v>#DIV/0!</v>
      </c>
      <c r="AP31" s="141" t="e">
        <f>AL31*'Нормы по школам'!L32/'Нормы по школам'!I32</f>
        <v>#DIV/0!</v>
      </c>
      <c r="AQ31" s="142" t="e">
        <f>AL31*'Нормы по школам'!M32/'Нормы по школам'!I32</f>
        <v>#DIV/0!</v>
      </c>
    </row>
    <row r="32" spans="1:43" s="27" customFormat="1" ht="15" customHeight="1">
      <c r="A32" s="94" t="s">
        <v>17</v>
      </c>
      <c r="B32" s="180">
        <f>AVERAGE(IF('Учреждение (1)'!B32=0,B75,'Учреждение (1)'!B32),IF('Учреждение (2)'!B32=0,B75,'Учреждение (2)'!B32),IF('Учреждение (3)'!B32=0,B75,'Учреждение (3)'!B32),IF('Учреждение (4)'!B32=0,B75,'Учреждение (4)'!B32),IF('Учреждение (5)'!B32=0,B75,'Учреждение (5)'!B32))</f>
        <v>0.2</v>
      </c>
      <c r="C32" s="126">
        <f t="shared" si="0"/>
        <v>0.2</v>
      </c>
      <c r="D32" s="114">
        <f>B32/('Нормы по школам'!C33/100*25)*100</f>
        <v>200</v>
      </c>
      <c r="E32" s="139">
        <f>C32*'Нормы по школам'!D33/'Нормы по школам'!C33</f>
        <v>0.00020000000000000004</v>
      </c>
      <c r="F32" s="139">
        <f>C32*'Нормы по школам'!E33/'Нормы по школам'!C33</f>
        <v>0</v>
      </c>
      <c r="G32" s="139">
        <f>C32*'Нормы по школам'!F33/'Нормы по школам'!C33</f>
        <v>0</v>
      </c>
      <c r="H32" s="216">
        <f>C32*'Нормы по школам'!G33/'Нормы по школам'!C33</f>
        <v>0</v>
      </c>
      <c r="I32" s="180">
        <f>AVERAGE(IF('Учреждение (1)'!I32=0,I75,'Учреждение (1)'!I32),IF('Учреждение (2)'!I32=0,I75,'Учреждение (2)'!I32),IF('Учреждение (3)'!I32=0,I75,'Учреждение (3)'!I32),IF('Учреждение (4)'!I32=0,I75,'Учреждение (4)'!I32),IF('Учреждение (5)'!I32=0,I75,'Учреждение (5)'!I32))</f>
        <v>0.3</v>
      </c>
      <c r="J32" s="126">
        <f t="shared" si="1"/>
        <v>0.3</v>
      </c>
      <c r="K32" s="114">
        <f>J32/('Нормы по школам'!C33/100*25)*100</f>
        <v>299.99999999999994</v>
      </c>
      <c r="L32" s="141">
        <f>J32*'Нормы по школам'!J33/'Нормы по школам'!I33</f>
        <v>0.00030000000000000003</v>
      </c>
      <c r="M32" s="141">
        <f>J32*'Нормы по школам'!K33/'Нормы по школам'!I33</f>
        <v>0</v>
      </c>
      <c r="N32" s="141">
        <f>J32*'Нормы по школам'!L33/'Нормы по школам'!I33</f>
        <v>0</v>
      </c>
      <c r="O32" s="142">
        <f>J32*'Нормы по школам'!M33/'Нормы по школам'!I33</f>
        <v>0</v>
      </c>
      <c r="P32" s="219" t="e">
        <f>AVERAGE(IF('Учреждение (1)'!P32=0,P75,'Учреждение (1)'!P32),IF('Учреждение (2)'!P32=0,P75,'Учреждение (2)'!P32),IF('Учреждение (3)'!P32=0,P75,'Учреждение (3)'!P32),IF('Учреждение (4)'!P32=0,P75,'Учреждение (4)'!P32),IF('Учреждение (5)'!P32=0,P75,'Учреждение (5)'!P32))</f>
        <v>#DIV/0!</v>
      </c>
      <c r="Q32" s="118" t="e">
        <f t="shared" si="4"/>
        <v>#DIV/0!</v>
      </c>
      <c r="R32" s="138" t="e">
        <f>Q32*100/'Нормы по школам'!C33</f>
        <v>#DIV/0!</v>
      </c>
      <c r="S32" s="139" t="e">
        <f>Q32*'Нормы по школам'!D33/'Нормы по школам'!C33</f>
        <v>#DIV/0!</v>
      </c>
      <c r="T32" s="139" t="e">
        <f>Q32*'Нормы по школам'!E33/'Нормы по школам'!C33</f>
        <v>#DIV/0!</v>
      </c>
      <c r="U32" s="139" t="e">
        <f>Q32*'Нормы по школам'!F33/'Нормы по школам'!C33</f>
        <v>#DIV/0!</v>
      </c>
      <c r="V32" s="140" t="e">
        <f>Q32*'Нормы по школам'!G33/'Нормы по школам'!C33</f>
        <v>#DIV/0!</v>
      </c>
      <c r="W32" s="180" t="e">
        <f>AVERAGE(IF('Учреждение (1)'!W32=0,W75,'Учреждение (1)'!W32),IF('Учреждение (2)'!W32=0,W75,'Учреждение (2)'!W32),IF('Учреждение (3)'!W32=0,W75,'Учреждение (3)'!W32),IF('Учреждение (4)'!W32=0,W75,'Учреждение (4)'!W32),IF('Учреждение (5)'!W32=0,W75,'Учреждение (5)'!W32))</f>
        <v>#DIV/0!</v>
      </c>
      <c r="X32" s="126" t="e">
        <f t="shared" si="2"/>
        <v>#DIV/0!</v>
      </c>
      <c r="Y32" s="114" t="e">
        <f>X32/('Нормы по школам'!C33/100*35)*100</f>
        <v>#DIV/0!</v>
      </c>
      <c r="Z32" s="141" t="e">
        <f>X32*'Нормы по школам'!J33/'Нормы по школам'!I33</f>
        <v>#DIV/0!</v>
      </c>
      <c r="AA32" s="141" t="e">
        <f>X32*'Нормы по школам'!K33/'Нормы по школам'!I33</f>
        <v>#DIV/0!</v>
      </c>
      <c r="AB32" s="141" t="e">
        <f>X32*'Нормы по школам'!L33/'Нормы по школам'!I33</f>
        <v>#DIV/0!</v>
      </c>
      <c r="AC32" s="142" t="e">
        <f>X32*'Нормы по школам'!M33/'Нормы по школам'!I33</f>
        <v>#DIV/0!</v>
      </c>
      <c r="AD32" s="180" t="e">
        <f>AVERAGE(IF('Учреждение (1)'!AD32=0,AD75,'Учреждение (1)'!AD32),IF('Учреждение (2)'!AD32=0,AD75,'Учреждение (2)'!AD32),IF('Учреждение (3)'!AD32=0,AD75,'Учреждение (3)'!AD32),IF('Учреждение (4)'!AD32=0,AD75,'Учреждение (4)'!AD32),IF('Учреждение (5)'!AD32=0,AD75,'Учреждение (5)'!AD32))</f>
        <v>#DIV/0!</v>
      </c>
      <c r="AE32" s="118" t="e">
        <f t="shared" si="5"/>
        <v>#DIV/0!</v>
      </c>
      <c r="AF32" s="114" t="e">
        <f>AE32/('Нормы по школам'!C33/100*60)*100</f>
        <v>#DIV/0!</v>
      </c>
      <c r="AG32" s="139" t="e">
        <f>AE32*'Нормы по школам'!D33/'Нормы по школам'!C33</f>
        <v>#DIV/0!</v>
      </c>
      <c r="AH32" s="139" t="e">
        <f>AE32*'Нормы по школам'!E33/'Нормы по школам'!C33</f>
        <v>#DIV/0!</v>
      </c>
      <c r="AI32" s="139" t="e">
        <f>AE32*'Нормы по школам'!F33/'Нормы по школам'!C33</f>
        <v>#DIV/0!</v>
      </c>
      <c r="AJ32" s="140" t="e">
        <f>AE32*'Нормы по школам'!G33/'Нормы по школам'!C33</f>
        <v>#DIV/0!</v>
      </c>
      <c r="AK32" s="180" t="e">
        <f>AVERAGE(IF('Учреждение (1)'!AK32=0,AK75,'Учреждение (1)'!AK32),IF('Учреждение (2)'!AK32=0,AK75,'Учреждение (2)'!AK32),IF('Учреждение (3)'!AK32=0,AK75,'Учреждение (3)'!AK32),IF('Учреждение (4)'!AK32=0,AK75,'Учреждение (4)'!AK32),IF('Учреждение (5)'!AK32=0,AK75,'Учреждение (5)'!AK32))</f>
        <v>#DIV/0!</v>
      </c>
      <c r="AL32" s="118" t="e">
        <f t="shared" si="3"/>
        <v>#DIV/0!</v>
      </c>
      <c r="AM32" s="114" t="e">
        <f>AL32/('Нормы по школам'!C33/100*60)*100</f>
        <v>#DIV/0!</v>
      </c>
      <c r="AN32" s="141" t="e">
        <f>AL32*'Нормы по школам'!J33/'Нормы по школам'!I33</f>
        <v>#DIV/0!</v>
      </c>
      <c r="AO32" s="141" t="e">
        <f>AL32*'Нормы по школам'!K33/'Нормы по школам'!I33</f>
        <v>#DIV/0!</v>
      </c>
      <c r="AP32" s="141" t="e">
        <f>AL32*'Нормы по школам'!L33/'Нормы по школам'!I33</f>
        <v>#DIV/0!</v>
      </c>
      <c r="AQ32" s="142" t="e">
        <f>AL32*'Нормы по школам'!M33/'Нормы по школам'!I33</f>
        <v>#DIV/0!</v>
      </c>
    </row>
    <row r="33" spans="1:43" s="27" customFormat="1" ht="15" customHeight="1">
      <c r="A33" s="94" t="s">
        <v>26</v>
      </c>
      <c r="B33" s="180">
        <f>AVERAGE(IF('Учреждение (1)'!B33=0,B76,'Учреждение (1)'!B33),IF('Учреждение (2)'!B33=0,B76,'Учреждение (2)'!B33),IF('Учреждение (3)'!B33=0,B76,'Учреждение (3)'!B33),IF('Учреждение (4)'!B33=0,B76,'Учреждение (4)'!B33),IF('Учреждение (5)'!B33=0,B76,'Учреждение (5)'!B33))</f>
        <v>0.1</v>
      </c>
      <c r="C33" s="126">
        <f t="shared" si="0"/>
        <v>0.1</v>
      </c>
      <c r="D33" s="114">
        <f>B33/('Нормы по школам'!C34/100*25)*100</f>
        <v>33.333333333333336</v>
      </c>
      <c r="E33" s="139">
        <f>C33*'Нормы по школам'!D34/'Нормы по школам'!C34</f>
        <v>0.024300000000000006</v>
      </c>
      <c r="F33" s="139">
        <f>C33*'Нормы по школам'!E34/'Нормы по школам'!C34</f>
        <v>0.015</v>
      </c>
      <c r="G33" s="139">
        <f>C33*'Нормы по школам'!F34/'Нормы по школам'!C34</f>
        <v>0.010199999999999999</v>
      </c>
      <c r="H33" s="216">
        <f>C33*'Нормы по школам'!G34/'Нормы по школам'!C34</f>
        <v>0.28900000000000003</v>
      </c>
      <c r="I33" s="180">
        <f>AVERAGE(IF('Учреждение (1)'!I33=0,I76,'Учреждение (1)'!I33),IF('Учреждение (2)'!I33=0,I76,'Учреждение (2)'!I33),IF('Учреждение (3)'!I33=0,I76,'Учреждение (3)'!I33),IF('Учреждение (4)'!I33=0,I76,'Учреждение (4)'!I33),IF('Учреждение (5)'!I33=0,I76,'Учреждение (5)'!I33))</f>
        <v>0.1</v>
      </c>
      <c r="J33" s="126">
        <f t="shared" si="1"/>
        <v>0.1</v>
      </c>
      <c r="K33" s="114">
        <f>J33/('Нормы по школам'!C34/100*25)*100</f>
        <v>33.333333333333336</v>
      </c>
      <c r="L33" s="141">
        <f>J33*'Нормы по школам'!J34/'Нормы по школам'!I34</f>
        <v>0.024300000000000006</v>
      </c>
      <c r="M33" s="141">
        <f>J33*'Нормы по школам'!K34/'Нормы по школам'!I34</f>
        <v>0.015</v>
      </c>
      <c r="N33" s="141">
        <f>J33*'Нормы по школам'!L34/'Нормы по школам'!I34</f>
        <v>0.010199999999999999</v>
      </c>
      <c r="O33" s="142">
        <f>J33*'Нормы по школам'!M34/'Нормы по школам'!I34</f>
        <v>0.28900000000000003</v>
      </c>
      <c r="P33" s="219" t="e">
        <f>AVERAGE(IF('Учреждение (1)'!P33=0,P76,'Учреждение (1)'!P33),IF('Учреждение (2)'!P33=0,P76,'Учреждение (2)'!P33),IF('Учреждение (3)'!P33=0,P76,'Учреждение (3)'!P33),IF('Учреждение (4)'!P33=0,P76,'Учреждение (4)'!P33),IF('Учреждение (5)'!P33=0,P76,'Учреждение (5)'!P33))</f>
        <v>#DIV/0!</v>
      </c>
      <c r="Q33" s="118" t="e">
        <f t="shared" si="4"/>
        <v>#DIV/0!</v>
      </c>
      <c r="R33" s="138" t="e">
        <f>Q33*100/'Нормы по школам'!C34</f>
        <v>#DIV/0!</v>
      </c>
      <c r="S33" s="139" t="e">
        <f>Q33*'Нормы по школам'!D34/'Нормы по школам'!C34</f>
        <v>#DIV/0!</v>
      </c>
      <c r="T33" s="139" t="e">
        <f>Q33*'Нормы по школам'!E34/'Нормы по школам'!C34</f>
        <v>#DIV/0!</v>
      </c>
      <c r="U33" s="139" t="e">
        <f>Q33*'Нормы по школам'!F34/'Нормы по школам'!C34</f>
        <v>#DIV/0!</v>
      </c>
      <c r="V33" s="140" t="e">
        <f>Q33*'Нормы по школам'!G34/'Нормы по школам'!C34</f>
        <v>#DIV/0!</v>
      </c>
      <c r="W33" s="180" t="e">
        <f>AVERAGE(IF('Учреждение (1)'!W33=0,W76,'Учреждение (1)'!W33),IF('Учреждение (2)'!W33=0,W76,'Учреждение (2)'!W33),IF('Учреждение (3)'!W33=0,W76,'Учреждение (3)'!W33),IF('Учреждение (4)'!W33=0,W76,'Учреждение (4)'!W33),IF('Учреждение (5)'!W33=0,W76,'Учреждение (5)'!W33))</f>
        <v>#DIV/0!</v>
      </c>
      <c r="X33" s="126" t="e">
        <f t="shared" si="2"/>
        <v>#DIV/0!</v>
      </c>
      <c r="Y33" s="114" t="e">
        <f>X33/('Нормы по школам'!C34/100*35)*100</f>
        <v>#DIV/0!</v>
      </c>
      <c r="Z33" s="141" t="e">
        <f>X33*'Нормы по школам'!J34/'Нормы по школам'!I34</f>
        <v>#DIV/0!</v>
      </c>
      <c r="AA33" s="141" t="e">
        <f>X33*'Нормы по школам'!K34/'Нормы по школам'!I34</f>
        <v>#DIV/0!</v>
      </c>
      <c r="AB33" s="141" t="e">
        <f>X33*'Нормы по школам'!L34/'Нормы по школам'!I34</f>
        <v>#DIV/0!</v>
      </c>
      <c r="AC33" s="142" t="e">
        <f>X33*'Нормы по школам'!M34/'Нормы по школам'!I34</f>
        <v>#DIV/0!</v>
      </c>
      <c r="AD33" s="180" t="e">
        <f>AVERAGE(IF('Учреждение (1)'!AD33=0,AD76,'Учреждение (1)'!AD33),IF('Учреждение (2)'!AD33=0,AD76,'Учреждение (2)'!AD33),IF('Учреждение (3)'!AD33=0,AD76,'Учреждение (3)'!AD33),IF('Учреждение (4)'!AD33=0,AD76,'Учреждение (4)'!AD33),IF('Учреждение (5)'!AD33=0,AD76,'Учреждение (5)'!AD33))</f>
        <v>#DIV/0!</v>
      </c>
      <c r="AE33" s="118" t="e">
        <f t="shared" si="5"/>
        <v>#DIV/0!</v>
      </c>
      <c r="AF33" s="114" t="e">
        <f>AE33/('Нормы по школам'!C34/100*60)*100</f>
        <v>#DIV/0!</v>
      </c>
      <c r="AG33" s="139" t="e">
        <f>AE33*'Нормы по школам'!D34/'Нормы по школам'!C34</f>
        <v>#DIV/0!</v>
      </c>
      <c r="AH33" s="139" t="e">
        <f>AE33*'Нормы по школам'!E34/'Нормы по школам'!C34</f>
        <v>#DIV/0!</v>
      </c>
      <c r="AI33" s="139" t="e">
        <f>AE33*'Нормы по школам'!F34/'Нормы по школам'!C34</f>
        <v>#DIV/0!</v>
      </c>
      <c r="AJ33" s="140" t="e">
        <f>AE33*'Нормы по школам'!G34/'Нормы по школам'!C34</f>
        <v>#DIV/0!</v>
      </c>
      <c r="AK33" s="180" t="e">
        <f>AVERAGE(IF('Учреждение (1)'!AK33=0,AK76,'Учреждение (1)'!AK33),IF('Учреждение (2)'!AK33=0,AK76,'Учреждение (2)'!AK33),IF('Учреждение (3)'!AK33=0,AK76,'Учреждение (3)'!AK33),IF('Учреждение (4)'!AK33=0,AK76,'Учреждение (4)'!AK33),IF('Учреждение (5)'!AK33=0,AK76,'Учреждение (5)'!AK33))</f>
        <v>#DIV/0!</v>
      </c>
      <c r="AL33" s="118" t="e">
        <f t="shared" si="3"/>
        <v>#DIV/0!</v>
      </c>
      <c r="AM33" s="114" t="e">
        <f>AL33/('Нормы по школам'!C34/100*60)*100</f>
        <v>#DIV/0!</v>
      </c>
      <c r="AN33" s="141" t="e">
        <f>AL33*'Нормы по школам'!J34/'Нормы по школам'!I34</f>
        <v>#DIV/0!</v>
      </c>
      <c r="AO33" s="141" t="e">
        <f>AL33*'Нормы по школам'!K34/'Нормы по школам'!I34</f>
        <v>#DIV/0!</v>
      </c>
      <c r="AP33" s="141" t="e">
        <f>AL33*'Нормы по школам'!L34/'Нормы по школам'!I34</f>
        <v>#DIV/0!</v>
      </c>
      <c r="AQ33" s="142" t="e">
        <f>AL33*'Нормы по школам'!M34/'Нормы по школам'!I34</f>
        <v>#DIV/0!</v>
      </c>
    </row>
    <row r="34" spans="1:43" s="27" customFormat="1" ht="15" customHeight="1">
      <c r="A34" s="94" t="s">
        <v>19</v>
      </c>
      <c r="B34" s="180" t="e">
        <f>AVERAGE(IF('Учреждение (1)'!B34=0,B77,'Учреждение (1)'!B34),IF('Учреждение (2)'!B34=0,B77,'Учреждение (2)'!B34),IF('Учреждение (3)'!B34=0,B77,'Учреждение (3)'!B34),IF('Учреждение (4)'!B34=0,B77,'Учреждение (4)'!B34),IF('Учреждение (5)'!B34=0,B77,'Учреждение (5)'!B34))</f>
        <v>#DIV/0!</v>
      </c>
      <c r="C34" s="126" t="e">
        <f t="shared" si="0"/>
        <v>#DIV/0!</v>
      </c>
      <c r="D34" s="114" t="e">
        <f>B34/('Нормы по школам'!C35/100*25)*100</f>
        <v>#DIV/0!</v>
      </c>
      <c r="E34" s="139" t="e">
        <f>C34*'Нормы по школам'!D35/'Нормы по школам'!C35</f>
        <v>#DIV/0!</v>
      </c>
      <c r="F34" s="139" t="e">
        <f>C34*'Нормы по школам'!E35/'Нормы по школам'!C35</f>
        <v>#DIV/0!</v>
      </c>
      <c r="G34" s="139" t="e">
        <f>C34*'Нормы по школам'!F35/'Нормы по школам'!C35</f>
        <v>#DIV/0!</v>
      </c>
      <c r="H34" s="216" t="e">
        <f>C34*'Нормы по школам'!G35/'Нормы по школам'!C35</f>
        <v>#DIV/0!</v>
      </c>
      <c r="I34" s="180" t="e">
        <f>AVERAGE(IF('Учреждение (1)'!I34=0,I77,'Учреждение (1)'!I34),IF('Учреждение (2)'!I34=0,I77,'Учреждение (2)'!I34),IF('Учреждение (3)'!I34=0,I77,'Учреждение (3)'!I34),IF('Учреждение (4)'!I34=0,I77,'Учреждение (4)'!I34),IF('Учреждение (5)'!I34=0,I77,'Учреждение (5)'!I34))</f>
        <v>#DIV/0!</v>
      </c>
      <c r="J34" s="126" t="e">
        <f t="shared" si="1"/>
        <v>#DIV/0!</v>
      </c>
      <c r="K34" s="114" t="e">
        <f>J34/('Нормы по школам'!C35/100*25)*100</f>
        <v>#DIV/0!</v>
      </c>
      <c r="L34" s="141" t="e">
        <f>J34*'Нормы по школам'!J35/'Нормы по школам'!I35</f>
        <v>#DIV/0!</v>
      </c>
      <c r="M34" s="141" t="e">
        <f>J34*'Нормы по школам'!K35/'Нормы по школам'!I35</f>
        <v>#DIV/0!</v>
      </c>
      <c r="N34" s="141" t="e">
        <f>J34*'Нормы по школам'!L35/'Нормы по школам'!I35</f>
        <v>#DIV/0!</v>
      </c>
      <c r="O34" s="142" t="e">
        <f>J34*'Нормы по школам'!M35/'Нормы по школам'!I35</f>
        <v>#DIV/0!</v>
      </c>
      <c r="P34" s="219" t="e">
        <f>AVERAGE(IF('Учреждение (1)'!P34=0,P77,'Учреждение (1)'!P34),IF('Учреждение (2)'!P34=0,P77,'Учреждение (2)'!P34),IF('Учреждение (3)'!P34=0,P77,'Учреждение (3)'!P34),IF('Учреждение (4)'!P34=0,P77,'Учреждение (4)'!P34),IF('Учреждение (5)'!P34=0,P77,'Учреждение (5)'!P34))</f>
        <v>#DIV/0!</v>
      </c>
      <c r="Q34" s="118" t="e">
        <f t="shared" si="4"/>
        <v>#DIV/0!</v>
      </c>
      <c r="R34" s="138" t="e">
        <f>Q34*100/'Нормы по школам'!C35</f>
        <v>#DIV/0!</v>
      </c>
      <c r="S34" s="139" t="e">
        <f>Q34*'Нормы по школам'!D35/'Нормы по школам'!C35</f>
        <v>#DIV/0!</v>
      </c>
      <c r="T34" s="139" t="e">
        <f>Q34*'Нормы по школам'!E35/'Нормы по школам'!C35</f>
        <v>#DIV/0!</v>
      </c>
      <c r="U34" s="139" t="e">
        <f>Q34*'Нормы по школам'!F35/'Нормы по школам'!C35</f>
        <v>#DIV/0!</v>
      </c>
      <c r="V34" s="140" t="e">
        <f>Q34*'Нормы по школам'!G35/'Нормы по школам'!C35</f>
        <v>#DIV/0!</v>
      </c>
      <c r="W34" s="180" t="e">
        <f>AVERAGE(IF('Учреждение (1)'!W34=0,W77,'Учреждение (1)'!W34),IF('Учреждение (2)'!W34=0,W77,'Учреждение (2)'!W34),IF('Учреждение (3)'!W34=0,W77,'Учреждение (3)'!W34),IF('Учреждение (4)'!W34=0,W77,'Учреждение (4)'!W34),IF('Учреждение (5)'!W34=0,W77,'Учреждение (5)'!W34))</f>
        <v>#DIV/0!</v>
      </c>
      <c r="X34" s="126" t="e">
        <f t="shared" si="2"/>
        <v>#DIV/0!</v>
      </c>
      <c r="Y34" s="114" t="e">
        <f>X34/('Нормы по школам'!C35/100*35)*100</f>
        <v>#DIV/0!</v>
      </c>
      <c r="Z34" s="141" t="e">
        <f>X34*'Нормы по школам'!J35/'Нормы по школам'!I35</f>
        <v>#DIV/0!</v>
      </c>
      <c r="AA34" s="141" t="e">
        <f>X34*'Нормы по школам'!K35/'Нормы по школам'!I35</f>
        <v>#DIV/0!</v>
      </c>
      <c r="AB34" s="141" t="e">
        <f>X34*'Нормы по школам'!L35/'Нормы по школам'!I35</f>
        <v>#DIV/0!</v>
      </c>
      <c r="AC34" s="142" t="e">
        <f>X34*'Нормы по школам'!M35/'Нормы по школам'!I35</f>
        <v>#DIV/0!</v>
      </c>
      <c r="AD34" s="180" t="e">
        <f>AVERAGE(IF('Учреждение (1)'!AD34=0,AD77,'Учреждение (1)'!AD34),IF('Учреждение (2)'!AD34=0,AD77,'Учреждение (2)'!AD34),IF('Учреждение (3)'!AD34=0,AD77,'Учреждение (3)'!AD34),IF('Учреждение (4)'!AD34=0,AD77,'Учреждение (4)'!AD34),IF('Учреждение (5)'!AD34=0,AD77,'Учреждение (5)'!AD34))</f>
        <v>#DIV/0!</v>
      </c>
      <c r="AE34" s="118" t="e">
        <f t="shared" si="5"/>
        <v>#DIV/0!</v>
      </c>
      <c r="AF34" s="114" t="e">
        <f>AE34/('Нормы по школам'!C35/100*60)*100</f>
        <v>#DIV/0!</v>
      </c>
      <c r="AG34" s="139" t="e">
        <f>AE34*'Нормы по школам'!D35/'Нормы по школам'!C35</f>
        <v>#DIV/0!</v>
      </c>
      <c r="AH34" s="139" t="e">
        <f>AE34*'Нормы по школам'!E35/'Нормы по школам'!C35</f>
        <v>#DIV/0!</v>
      </c>
      <c r="AI34" s="139" t="e">
        <f>AE34*'Нормы по школам'!F35/'Нормы по школам'!C35</f>
        <v>#DIV/0!</v>
      </c>
      <c r="AJ34" s="140" t="e">
        <f>AE34*'Нормы по школам'!G35/'Нормы по школам'!C35</f>
        <v>#DIV/0!</v>
      </c>
      <c r="AK34" s="180" t="e">
        <f>AVERAGE(IF('Учреждение (1)'!AK34=0,AK77,'Учреждение (1)'!AK34),IF('Учреждение (2)'!AK34=0,AK77,'Учреждение (2)'!AK34),IF('Учреждение (3)'!AK34=0,AK77,'Учреждение (3)'!AK34),IF('Учреждение (4)'!AK34=0,AK77,'Учреждение (4)'!AK34),IF('Учреждение (5)'!AK34=0,AK77,'Учреждение (5)'!AK34))</f>
        <v>#DIV/0!</v>
      </c>
      <c r="AL34" s="118" t="e">
        <f t="shared" si="3"/>
        <v>#DIV/0!</v>
      </c>
      <c r="AM34" s="114" t="e">
        <f>AL34/('Нормы по школам'!C35/100*60)*100</f>
        <v>#DIV/0!</v>
      </c>
      <c r="AN34" s="141" t="e">
        <f>AL34*'Нормы по школам'!J35/'Нормы по школам'!I35</f>
        <v>#DIV/0!</v>
      </c>
      <c r="AO34" s="141" t="e">
        <f>AL34*'Нормы по школам'!K35/'Нормы по школам'!I35</f>
        <v>#DIV/0!</v>
      </c>
      <c r="AP34" s="141" t="e">
        <f>AL34*'Нормы по школам'!L35/'Нормы по школам'!I35</f>
        <v>#DIV/0!</v>
      </c>
      <c r="AQ34" s="142" t="e">
        <f>AL34*'Нормы по школам'!M35/'Нормы по школам'!I35</f>
        <v>#DIV/0!</v>
      </c>
    </row>
    <row r="35" spans="1:43" s="27" customFormat="1" ht="15" customHeight="1" thickBot="1">
      <c r="A35" s="159" t="s">
        <v>18</v>
      </c>
      <c r="B35" s="181">
        <f>AVERAGE(IF('Учреждение (1)'!B35=0,B78,'Учреждение (1)'!B35),IF('Учреждение (2)'!B35=0,B78,'Учреждение (2)'!B35),IF('Учреждение (3)'!B35=0,B78,'Учреждение (3)'!B35),IF('Учреждение (4)'!B35=0,B78,'Учреждение (4)'!B35),IF('Учреждение (5)'!B35=0,B78,'Учреждение (5)'!B35))</f>
        <v>2.6</v>
      </c>
      <c r="C35" s="128">
        <f>B35</f>
        <v>2.6</v>
      </c>
      <c r="D35" s="161">
        <f>B35/('Нормы по школам'!C36/100*25)*100</f>
        <v>208</v>
      </c>
      <c r="E35" s="144">
        <f>C35*'Нормы по школам'!D36/'Нормы по школам'!C36</f>
        <v>0</v>
      </c>
      <c r="F35" s="144">
        <f>C35*'Нормы по школам'!E36/'Нормы по школам'!C36</f>
        <v>0</v>
      </c>
      <c r="G35" s="144">
        <f>C35*'Нормы по школам'!F36/'Нормы по школам'!C36</f>
        <v>0</v>
      </c>
      <c r="H35" s="217">
        <f>C35*'Нормы по школам'!G36/'Нормы по школам'!C36</f>
        <v>0</v>
      </c>
      <c r="I35" s="181">
        <f>AVERAGE(IF('Учреждение (1)'!I35=0,I78,'Учреждение (1)'!I35),IF('Учреждение (2)'!I35=0,I78,'Учреждение (2)'!I35),IF('Учреждение (3)'!I35=0,I78,'Учреждение (3)'!I35),IF('Учреждение (4)'!I35=0,I78,'Учреждение (4)'!I35),IF('Учреждение (5)'!I35=0,I78,'Учреждение (5)'!I35))</f>
        <v>3.5</v>
      </c>
      <c r="J35" s="128">
        <f>I35</f>
        <v>3.5</v>
      </c>
      <c r="K35" s="161">
        <f>J35/('Нормы по школам'!C36/100*25)*100</f>
        <v>280</v>
      </c>
      <c r="L35" s="146">
        <f>J35*'Нормы по школам'!J36/'Нормы по школам'!I36</f>
        <v>0</v>
      </c>
      <c r="M35" s="146">
        <f>J35*'Нормы по школам'!K36/'Нормы по школам'!I36</f>
        <v>0</v>
      </c>
      <c r="N35" s="146">
        <f>J35*'Нормы по школам'!L36/'Нормы по школам'!I36</f>
        <v>0</v>
      </c>
      <c r="O35" s="147">
        <f>J35*'Нормы по школам'!M36/'Нормы по школам'!I36</f>
        <v>0</v>
      </c>
      <c r="P35" s="220" t="e">
        <f>AVERAGE(IF('Учреждение (1)'!P35=0,P78,'Учреждение (1)'!P35),IF('Учреждение (2)'!P35=0,P78,'Учреждение (2)'!P35),IF('Учреждение (3)'!P35=0,P78,'Учреждение (3)'!P35),IF('Учреждение (4)'!P35=0,P78,'Учреждение (4)'!P35),IF('Учреждение (5)'!P35=0,P78,'Учреждение (5)'!P35))</f>
        <v>#DIV/0!</v>
      </c>
      <c r="Q35" s="119" t="e">
        <f t="shared" si="4"/>
        <v>#DIV/0!</v>
      </c>
      <c r="R35" s="143" t="e">
        <f>Q35*100/'Нормы по школам'!C36</f>
        <v>#DIV/0!</v>
      </c>
      <c r="S35" s="205" t="e">
        <f>Q35*'Нормы по школам'!D36/'Нормы по школам'!C36</f>
        <v>#DIV/0!</v>
      </c>
      <c r="T35" s="205" t="e">
        <f>Q35*'Нормы по школам'!E36/'Нормы по школам'!C36</f>
        <v>#DIV/0!</v>
      </c>
      <c r="U35" s="205" t="e">
        <f>Q35*'Нормы по школам'!F36/'Нормы по школам'!C36</f>
        <v>#DIV/0!</v>
      </c>
      <c r="V35" s="206" t="e">
        <f>Q35*'Нормы по школам'!G36/'Нормы по школам'!C36</f>
        <v>#DIV/0!</v>
      </c>
      <c r="W35" s="181" t="e">
        <f>AVERAGE(IF('Учреждение (1)'!W35=0,W78,'Учреждение (1)'!W35),IF('Учреждение (2)'!W35=0,W78,'Учреждение (2)'!W35),IF('Учреждение (3)'!W35=0,W78,'Учреждение (3)'!W35),IF('Учреждение (4)'!W35=0,W78,'Учреждение (4)'!W35),IF('Учреждение (5)'!W35=0,W78,'Учреждение (5)'!W35))</f>
        <v>#DIV/0!</v>
      </c>
      <c r="X35" s="128" t="e">
        <f>W35</f>
        <v>#DIV/0!</v>
      </c>
      <c r="Y35" s="161" t="e">
        <f>X35/('Нормы по школам'!C36/100*35)*100</f>
        <v>#DIV/0!</v>
      </c>
      <c r="Z35" s="146" t="e">
        <f>X35*'Нормы по школам'!J36/'Нормы по школам'!I36</f>
        <v>#DIV/0!</v>
      </c>
      <c r="AA35" s="146" t="e">
        <f>X35*'Нормы по школам'!K36/'Нормы по школам'!I36</f>
        <v>#DIV/0!</v>
      </c>
      <c r="AB35" s="146" t="e">
        <f>X35*'Нормы по школам'!L36/'Нормы по школам'!I36</f>
        <v>#DIV/0!</v>
      </c>
      <c r="AC35" s="147" t="e">
        <f>X35*'Нормы по школам'!M36/'Нормы по школам'!I36</f>
        <v>#DIV/0!</v>
      </c>
      <c r="AD35" s="181" t="e">
        <f>AVERAGE(IF('Учреждение (1)'!AD35=0,AD78,'Учреждение (1)'!AD35),IF('Учреждение (2)'!AD35=0,AD78,'Учреждение (2)'!AD35),IF('Учреждение (3)'!AD35=0,AD78,'Учреждение (3)'!AD35),IF('Учреждение (4)'!AD35=0,AD78,'Учреждение (4)'!AD35),IF('Учреждение (5)'!AD35=0,AD78,'Учреждение (5)'!AD35))</f>
        <v>#DIV/0!</v>
      </c>
      <c r="AE35" s="119" t="e">
        <f t="shared" si="5"/>
        <v>#DIV/0!</v>
      </c>
      <c r="AF35" s="161" t="e">
        <f>AE35/('Нормы по школам'!C36/100*60)*100</f>
        <v>#DIV/0!</v>
      </c>
      <c r="AG35" s="144" t="e">
        <f>AE35*'Нормы по школам'!D36/'Нормы по школам'!C36</f>
        <v>#DIV/0!</v>
      </c>
      <c r="AH35" s="144" t="e">
        <f>AE35*'Нормы по школам'!E36/'Нормы по школам'!C36</f>
        <v>#DIV/0!</v>
      </c>
      <c r="AI35" s="144" t="e">
        <f>AE35*'Нормы по школам'!F36/'Нормы по школам'!C36</f>
        <v>#DIV/0!</v>
      </c>
      <c r="AJ35" s="145" t="e">
        <f>AE35*'Нормы по школам'!G36/'Нормы по школам'!C36</f>
        <v>#DIV/0!</v>
      </c>
      <c r="AK35" s="181" t="e">
        <f>AVERAGE(IF('Учреждение (1)'!AK35=0,AK78,'Учреждение (1)'!AK35),IF('Учреждение (2)'!AK35=0,AK78,'Учреждение (2)'!AK35),IF('Учреждение (3)'!AK35=0,AK78,'Учреждение (3)'!AK35),IF('Учреждение (4)'!AK35=0,AK78,'Учреждение (4)'!AK35),IF('Учреждение (5)'!AK35=0,AK78,'Учреждение (5)'!AK35))</f>
        <v>#DIV/0!</v>
      </c>
      <c r="AL35" s="119" t="e">
        <f>AK35</f>
        <v>#DIV/0!</v>
      </c>
      <c r="AM35" s="161" t="e">
        <f>AL35/('Нормы по школам'!C36/100*60)*100</f>
        <v>#DIV/0!</v>
      </c>
      <c r="AN35" s="146" t="e">
        <f>AL35*'Нормы по школам'!J36/'Нормы по школам'!I36</f>
        <v>#DIV/0!</v>
      </c>
      <c r="AO35" s="146" t="e">
        <f>AL35*'Нормы по школам'!K36/'Нормы по школам'!I36</f>
        <v>#DIV/0!</v>
      </c>
      <c r="AP35" s="146" t="e">
        <f>AL35*'Нормы по школам'!L36/'Нормы по школам'!I36</f>
        <v>#DIV/0!</v>
      </c>
      <c r="AQ35" s="147" t="e">
        <f>AL35*'Нормы по школам'!M36/'Нормы по школам'!I36</f>
        <v>#DIV/0!</v>
      </c>
    </row>
    <row r="36" spans="1:43" ht="16.5" customHeight="1">
      <c r="A36" s="83" t="s">
        <v>24</v>
      </c>
      <c r="B36" s="84"/>
      <c r="C36" s="84"/>
      <c r="D36" s="85"/>
      <c r="E36" s="97" t="s">
        <v>20</v>
      </c>
      <c r="F36" s="98" t="s">
        <v>21</v>
      </c>
      <c r="G36" s="98" t="s">
        <v>22</v>
      </c>
      <c r="H36" s="112" t="s">
        <v>23</v>
      </c>
      <c r="I36" s="133"/>
      <c r="J36" s="86"/>
      <c r="K36" s="86"/>
      <c r="L36" s="97" t="s">
        <v>20</v>
      </c>
      <c r="M36" s="98" t="s">
        <v>21</v>
      </c>
      <c r="N36" s="98" t="s">
        <v>22</v>
      </c>
      <c r="O36" s="112" t="s">
        <v>23</v>
      </c>
      <c r="P36" s="84"/>
      <c r="Q36" s="84"/>
      <c r="R36" s="85"/>
      <c r="S36" s="191" t="s">
        <v>20</v>
      </c>
      <c r="T36" s="189" t="s">
        <v>21</v>
      </c>
      <c r="U36" s="189" t="s">
        <v>22</v>
      </c>
      <c r="V36" s="190" t="s">
        <v>23</v>
      </c>
      <c r="W36" s="192"/>
      <c r="X36" s="192"/>
      <c r="Y36" s="192"/>
      <c r="Z36" s="193" t="s">
        <v>20</v>
      </c>
      <c r="AA36" s="194" t="s">
        <v>21</v>
      </c>
      <c r="AB36" s="194" t="s">
        <v>22</v>
      </c>
      <c r="AC36" s="195" t="s">
        <v>23</v>
      </c>
      <c r="AD36" s="196"/>
      <c r="AE36" s="196"/>
      <c r="AF36" s="85"/>
      <c r="AG36" s="193" t="s">
        <v>20</v>
      </c>
      <c r="AH36" s="194" t="s">
        <v>21</v>
      </c>
      <c r="AI36" s="194" t="s">
        <v>22</v>
      </c>
      <c r="AJ36" s="195" t="s">
        <v>23</v>
      </c>
      <c r="AK36" s="192"/>
      <c r="AL36" s="192"/>
      <c r="AM36" s="192"/>
      <c r="AN36" s="193" t="s">
        <v>20</v>
      </c>
      <c r="AO36" s="194" t="s">
        <v>21</v>
      </c>
      <c r="AP36" s="194" t="s">
        <v>22</v>
      </c>
      <c r="AQ36" s="195" t="s">
        <v>23</v>
      </c>
    </row>
    <row r="37" spans="1:43" ht="14.25" customHeight="1">
      <c r="A37" s="34" t="s">
        <v>37</v>
      </c>
      <c r="B37" s="87"/>
      <c r="C37" s="87"/>
      <c r="D37" s="88"/>
      <c r="E37" s="148" t="e">
        <f>SUM(E4:E35)</f>
        <v>#DIV/0!</v>
      </c>
      <c r="F37" s="149" t="e">
        <f>SUM(F4:F35)</f>
        <v>#DIV/0!</v>
      </c>
      <c r="G37" s="149" t="e">
        <f>SUM(G4:G35)</f>
        <v>#DIV/0!</v>
      </c>
      <c r="H37" s="150" t="e">
        <f>SUM(H4:H35)</f>
        <v>#DIV/0!</v>
      </c>
      <c r="I37" s="199"/>
      <c r="J37" s="199"/>
      <c r="K37" s="204"/>
      <c r="L37" s="148" t="e">
        <f>SUM(L4:L35)</f>
        <v>#DIV/0!</v>
      </c>
      <c r="M37" s="149" t="e">
        <f>SUM(M4:M35)</f>
        <v>#DIV/0!</v>
      </c>
      <c r="N37" s="149" t="e">
        <f>SUM(N4:N35)</f>
        <v>#DIV/0!</v>
      </c>
      <c r="O37" s="150" t="e">
        <f>SUM(O4:O35)</f>
        <v>#DIV/0!</v>
      </c>
      <c r="P37" s="199"/>
      <c r="Q37" s="199"/>
      <c r="R37" s="88"/>
      <c r="S37" s="148" t="e">
        <f>SUM(S4:S35)</f>
        <v>#DIV/0!</v>
      </c>
      <c r="T37" s="149" t="e">
        <f>SUM(T4:T35)</f>
        <v>#DIV/0!</v>
      </c>
      <c r="U37" s="149" t="e">
        <f>SUM(U4:U35)</f>
        <v>#DIV/0!</v>
      </c>
      <c r="V37" s="150" t="e">
        <f>SUM(V4:V35)</f>
        <v>#DIV/0!</v>
      </c>
      <c r="W37" s="199"/>
      <c r="X37" s="199"/>
      <c r="Y37" s="204"/>
      <c r="Z37" s="148" t="e">
        <f>SUM(Z4:Z35)</f>
        <v>#DIV/0!</v>
      </c>
      <c r="AA37" s="149" t="e">
        <f>SUM(AA4:AA35)</f>
        <v>#DIV/0!</v>
      </c>
      <c r="AB37" s="149" t="e">
        <f>SUM(AB4:AB35)</f>
        <v>#DIV/0!</v>
      </c>
      <c r="AC37" s="150" t="e">
        <f>SUM(AC4:AC35)</f>
        <v>#DIV/0!</v>
      </c>
      <c r="AD37" s="199"/>
      <c r="AE37" s="199"/>
      <c r="AF37" s="88"/>
      <c r="AG37" s="148" t="e">
        <f>SUM(AG4:AG35)</f>
        <v>#DIV/0!</v>
      </c>
      <c r="AH37" s="149" t="e">
        <f>SUM(AH4:AH35)</f>
        <v>#DIV/0!</v>
      </c>
      <c r="AI37" s="149" t="e">
        <f>SUM(AI4:AI35)</f>
        <v>#DIV/0!</v>
      </c>
      <c r="AJ37" s="150" t="e">
        <f>SUM(AJ4:AJ35)</f>
        <v>#DIV/0!</v>
      </c>
      <c r="AK37" s="199"/>
      <c r="AL37" s="199"/>
      <c r="AM37" s="204"/>
      <c r="AN37" s="148" t="e">
        <f>SUM(AN4:AN35)</f>
        <v>#DIV/0!</v>
      </c>
      <c r="AO37" s="149" t="e">
        <f>SUM(AO4:AO35)</f>
        <v>#DIV/0!</v>
      </c>
      <c r="AP37" s="149" t="e">
        <f>SUM(AP4:AP35)</f>
        <v>#DIV/0!</v>
      </c>
      <c r="AQ37" s="150" t="e">
        <f>SUM(AQ4:AQ35)</f>
        <v>#DIV/0!</v>
      </c>
    </row>
    <row r="38" spans="1:43" s="113" customFormat="1" ht="16.5" customHeight="1" thickBot="1">
      <c r="A38" s="34" t="s">
        <v>28</v>
      </c>
      <c r="B38" s="38"/>
      <c r="C38" s="38"/>
      <c r="D38" s="30"/>
      <c r="E38" s="200" t="e">
        <f>E37/('Нормы по школам'!B38/100*25)*100</f>
        <v>#DIV/0!</v>
      </c>
      <c r="F38" s="201" t="e">
        <f>F37/('Нормы по школам'!B39/100*25)*100</f>
        <v>#DIV/0!</v>
      </c>
      <c r="G38" s="201" t="e">
        <f>G37/('Нормы по школам'!B40/100*25)*100</f>
        <v>#DIV/0!</v>
      </c>
      <c r="H38" s="202" t="e">
        <f>H37/('Нормы по школам'!B41/100*25)*100</f>
        <v>#DIV/0!</v>
      </c>
      <c r="I38" s="199"/>
      <c r="J38" s="199"/>
      <c r="K38" s="204"/>
      <c r="L38" s="200" t="e">
        <f>L37/('Нормы по школам'!H38/100*25)*100</f>
        <v>#DIV/0!</v>
      </c>
      <c r="M38" s="201" t="e">
        <f>M37/('Нормы по школам'!H39/100*25)*100</f>
        <v>#DIV/0!</v>
      </c>
      <c r="N38" s="201" t="e">
        <f>N37/('Нормы по школам'!H40/100*25)*100</f>
        <v>#DIV/0!</v>
      </c>
      <c r="O38" s="202" t="e">
        <f>O37/('Нормы по школам'!H41/100*25)*100</f>
        <v>#DIV/0!</v>
      </c>
      <c r="P38" s="199"/>
      <c r="Q38" s="199"/>
      <c r="R38" s="204"/>
      <c r="S38" s="200" t="e">
        <f>S37/('Нормы по школам'!B38/100*35)*100</f>
        <v>#DIV/0!</v>
      </c>
      <c r="T38" s="201" t="e">
        <f>T37/('Нормы по школам'!B39/100*35)*100</f>
        <v>#DIV/0!</v>
      </c>
      <c r="U38" s="201" t="e">
        <f>U37/('Нормы по школам'!B40/100*35)*100</f>
        <v>#DIV/0!</v>
      </c>
      <c r="V38" s="202" t="e">
        <f>V37/('Нормы по школам'!B41/100*35)*100</f>
        <v>#DIV/0!</v>
      </c>
      <c r="W38" s="199"/>
      <c r="X38" s="199"/>
      <c r="Y38" s="204"/>
      <c r="Z38" s="200" t="e">
        <f>Z37/('Нормы по школам'!H38/100*35)*100</f>
        <v>#DIV/0!</v>
      </c>
      <c r="AA38" s="201" t="e">
        <f>AA37/('Нормы по школам'!H39/100*35)*100</f>
        <v>#DIV/0!</v>
      </c>
      <c r="AB38" s="201" t="e">
        <f>AB37/('Нормы по школам'!H40/100*35)*100</f>
        <v>#DIV/0!</v>
      </c>
      <c r="AC38" s="202" t="e">
        <f>AC37/('Нормы по школам'!H41/100*35)*100</f>
        <v>#DIV/0!</v>
      </c>
      <c r="AD38" s="203"/>
      <c r="AE38" s="203"/>
      <c r="AF38" s="203"/>
      <c r="AG38" s="200" t="e">
        <f>AG37/('Нормы по школам'!B38/100*60)*100</f>
        <v>#DIV/0!</v>
      </c>
      <c r="AH38" s="201" t="e">
        <f>AH37/('Нормы по школам'!B39/100*60)*100</f>
        <v>#DIV/0!</v>
      </c>
      <c r="AI38" s="201" t="e">
        <f>AI37/('Нормы по школам'!B40/100*60)*100</f>
        <v>#DIV/0!</v>
      </c>
      <c r="AJ38" s="202" t="e">
        <f>AJ37/('Нормы по школам'!B41/100*60)*100</f>
        <v>#DIV/0!</v>
      </c>
      <c r="AK38" s="203"/>
      <c r="AL38" s="203"/>
      <c r="AM38" s="203"/>
      <c r="AN38" s="200" t="e">
        <f>AN37/('Нормы по школам'!H38/100*60)*100</f>
        <v>#DIV/0!</v>
      </c>
      <c r="AO38" s="201" t="e">
        <f>AO37/('Нормы по школам'!H39/100*60)*100</f>
        <v>#DIV/0!</v>
      </c>
      <c r="AP38" s="201" t="e">
        <f>AP37/('Нормы по школам'!H40/100*60)*100</f>
        <v>#DIV/0!</v>
      </c>
      <c r="AQ38" s="202" t="e">
        <f>AQ37/('Нормы по школам'!H41/100*60)*100</f>
        <v>#DIV/0!</v>
      </c>
    </row>
    <row r="39" spans="1:15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15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15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15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15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15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4.25">
      <c r="A45" s="34"/>
      <c r="I45" s="31"/>
      <c r="J45" s="31"/>
      <c r="K45" s="31"/>
      <c r="L45" s="31"/>
      <c r="M45" s="31"/>
      <c r="N45" s="31"/>
      <c r="O45" s="31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  <row r="60" ht="14.25">
      <c r="A60" s="34"/>
    </row>
    <row r="61" ht="14.25">
      <c r="A61" s="34"/>
    </row>
    <row r="62" ht="14.25">
      <c r="A62" s="34"/>
    </row>
    <row r="63" ht="14.25">
      <c r="A63" s="34"/>
    </row>
    <row r="64" ht="14.25">
      <c r="A64" s="34"/>
    </row>
    <row r="65" ht="14.25">
      <c r="A65" s="34"/>
    </row>
    <row r="66" ht="14.25">
      <c r="A66" s="34"/>
    </row>
    <row r="67" ht="14.25">
      <c r="A67" s="34"/>
    </row>
    <row r="68" ht="14.25">
      <c r="A68" s="34"/>
    </row>
    <row r="69" ht="14.25">
      <c r="A69" s="34"/>
    </row>
    <row r="70" ht="14.25">
      <c r="A70" s="34"/>
    </row>
    <row r="71" ht="14.25">
      <c r="A71" s="34"/>
    </row>
    <row r="72" ht="12.75">
      <c r="A72" s="35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rintOptions/>
  <pageMargins left="0.2362204724409449" right="0.2755905511811024" top="0.1968503937007874" bottom="0.15748031496062992" header="0" footer="0"/>
  <pageSetup horizontalDpi="360" verticalDpi="36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1"/>
  <sheetViews>
    <sheetView tabSelected="1" zoomScale="84" zoomScaleNormal="84" zoomScalePageLayoutView="0" workbookViewId="0" topLeftCell="A1">
      <pane xSplit="1" ySplit="3" topLeftCell="B4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J38" sqref="J38"/>
    </sheetView>
  </sheetViews>
  <sheetFormatPr defaultColWidth="9.140625" defaultRowHeight="12.75"/>
  <cols>
    <col min="1" max="1" width="29.28125" style="26" customWidth="1"/>
    <col min="2" max="2" width="7.421875" style="26" customWidth="1"/>
    <col min="3" max="3" width="7.140625" style="26" customWidth="1"/>
    <col min="4" max="4" width="7.57421875" style="26" customWidth="1"/>
    <col min="5" max="5" width="7.140625" style="26" customWidth="1"/>
    <col min="6" max="6" width="7.00390625" style="26" customWidth="1"/>
    <col min="7" max="7" width="10.140625" style="26" customWidth="1"/>
    <col min="8" max="8" width="13.57421875" style="26" customWidth="1"/>
    <col min="9" max="9" width="7.421875" style="26" customWidth="1"/>
    <col min="10" max="10" width="6.8515625" style="26" customWidth="1"/>
    <col min="11" max="11" width="7.57421875" style="26" customWidth="1"/>
    <col min="12" max="12" width="7.28125" style="26" customWidth="1"/>
    <col min="13" max="13" width="6.8515625" style="26" customWidth="1"/>
    <col min="14" max="14" width="10.140625" style="26" customWidth="1"/>
    <col min="15" max="15" width="13.421875" style="26" customWidth="1"/>
    <col min="16" max="16" width="7.421875" style="26" customWidth="1"/>
    <col min="17" max="17" width="7.28125" style="26" customWidth="1"/>
    <col min="18" max="18" width="7.421875" style="26" customWidth="1"/>
    <col min="19" max="20" width="7.140625" style="26" customWidth="1"/>
    <col min="21" max="21" width="10.140625" style="26" customWidth="1"/>
    <col min="22" max="22" width="13.421875" style="26" customWidth="1"/>
    <col min="23" max="23" width="7.421875" style="26" customWidth="1"/>
    <col min="24" max="24" width="7.140625" style="26" customWidth="1"/>
    <col min="25" max="25" width="7.57421875" style="26" customWidth="1"/>
    <col min="26" max="26" width="7.28125" style="26" customWidth="1"/>
    <col min="27" max="27" width="7.140625" style="26" customWidth="1"/>
    <col min="28" max="28" width="10.28125" style="26" customWidth="1"/>
    <col min="29" max="29" width="13.57421875" style="26" customWidth="1"/>
    <col min="30" max="30" width="7.421875" style="26" customWidth="1"/>
    <col min="31" max="31" width="6.8515625" style="26" customWidth="1"/>
    <col min="32" max="32" width="7.7109375" style="26" customWidth="1"/>
    <col min="33" max="33" width="7.28125" style="26" customWidth="1"/>
    <col min="34" max="34" width="7.00390625" style="26" customWidth="1"/>
    <col min="35" max="35" width="10.140625" style="26" customWidth="1"/>
    <col min="36" max="36" width="13.7109375" style="26" customWidth="1"/>
    <col min="37" max="37" width="7.421875" style="26" customWidth="1"/>
    <col min="38" max="38" width="6.8515625" style="26" customWidth="1"/>
    <col min="39" max="39" width="8.140625" style="26" customWidth="1"/>
    <col min="40" max="40" width="7.28125" style="26" customWidth="1"/>
    <col min="41" max="41" width="7.00390625" style="26" customWidth="1"/>
    <col min="42" max="42" width="10.140625" style="26" customWidth="1"/>
    <col min="43" max="43" width="13.421875" style="26" customWidth="1"/>
    <col min="44" max="16384" width="9.140625" style="26" customWidth="1"/>
  </cols>
  <sheetData>
    <row r="1" spans="1:43" s="24" customFormat="1" ht="15.75" customHeight="1" thickBot="1">
      <c r="A1" s="37">
        <v>43101</v>
      </c>
      <c r="B1" s="237" t="s">
        <v>82</v>
      </c>
      <c r="C1" s="238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263" t="str">
        <f>B1</f>
        <v>МБОУ Горкинская СШ</v>
      </c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40"/>
      <c r="AD1" s="260" t="str">
        <f>B1</f>
        <v>МБОУ Горкинская СШ</v>
      </c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2"/>
    </row>
    <row r="2" spans="1:43" s="24" customFormat="1" ht="15" customHeight="1">
      <c r="A2" s="247" t="s">
        <v>0</v>
      </c>
      <c r="B2" s="249" t="s">
        <v>75</v>
      </c>
      <c r="C2" s="250"/>
      <c r="D2" s="250"/>
      <c r="E2" s="250"/>
      <c r="F2" s="250"/>
      <c r="G2" s="250"/>
      <c r="H2" s="251"/>
      <c r="I2" s="252" t="s">
        <v>80</v>
      </c>
      <c r="J2" s="253"/>
      <c r="K2" s="254"/>
      <c r="L2" s="254"/>
      <c r="M2" s="254"/>
      <c r="N2" s="254"/>
      <c r="O2" s="255"/>
      <c r="P2" s="249" t="s">
        <v>76</v>
      </c>
      <c r="Q2" s="250"/>
      <c r="R2" s="250"/>
      <c r="S2" s="250"/>
      <c r="T2" s="250"/>
      <c r="U2" s="250"/>
      <c r="V2" s="251"/>
      <c r="W2" s="252" t="s">
        <v>77</v>
      </c>
      <c r="X2" s="253"/>
      <c r="Y2" s="254"/>
      <c r="Z2" s="254"/>
      <c r="AA2" s="254"/>
      <c r="AB2" s="254"/>
      <c r="AC2" s="255"/>
      <c r="AD2" s="249" t="s">
        <v>78</v>
      </c>
      <c r="AE2" s="250"/>
      <c r="AF2" s="250"/>
      <c r="AG2" s="250"/>
      <c r="AH2" s="250"/>
      <c r="AI2" s="250"/>
      <c r="AJ2" s="251"/>
      <c r="AK2" s="252" t="s">
        <v>79</v>
      </c>
      <c r="AL2" s="253"/>
      <c r="AM2" s="254"/>
      <c r="AN2" s="254"/>
      <c r="AO2" s="254"/>
      <c r="AP2" s="254"/>
      <c r="AQ2" s="255"/>
    </row>
    <row r="3" spans="1:43" s="25" customFormat="1" ht="30" customHeight="1" thickBot="1">
      <c r="A3" s="248"/>
      <c r="B3" s="73" t="s">
        <v>31</v>
      </c>
      <c r="C3" s="109" t="s">
        <v>48</v>
      </c>
      <c r="D3" s="74" t="s">
        <v>28</v>
      </c>
      <c r="E3" s="74" t="s">
        <v>1</v>
      </c>
      <c r="F3" s="74" t="s">
        <v>2</v>
      </c>
      <c r="G3" s="74" t="s">
        <v>3</v>
      </c>
      <c r="H3" s="110" t="s">
        <v>4</v>
      </c>
      <c r="I3" s="73" t="s">
        <v>31</v>
      </c>
      <c r="J3" s="109" t="s">
        <v>48</v>
      </c>
      <c r="K3" s="74" t="s">
        <v>28</v>
      </c>
      <c r="L3" s="74" t="s">
        <v>1</v>
      </c>
      <c r="M3" s="74" t="s">
        <v>2</v>
      </c>
      <c r="N3" s="74" t="s">
        <v>3</v>
      </c>
      <c r="O3" s="110" t="s">
        <v>4</v>
      </c>
      <c r="P3" s="73" t="s">
        <v>31</v>
      </c>
      <c r="Q3" s="109" t="s">
        <v>48</v>
      </c>
      <c r="R3" s="74" t="s">
        <v>28</v>
      </c>
      <c r="S3" s="74" t="s">
        <v>1</v>
      </c>
      <c r="T3" s="74" t="s">
        <v>2</v>
      </c>
      <c r="U3" s="74" t="s">
        <v>3</v>
      </c>
      <c r="V3" s="110" t="s">
        <v>4</v>
      </c>
      <c r="W3" s="73" t="s">
        <v>31</v>
      </c>
      <c r="X3" s="109" t="s">
        <v>48</v>
      </c>
      <c r="Y3" s="74" t="s">
        <v>28</v>
      </c>
      <c r="Z3" s="74" t="s">
        <v>1</v>
      </c>
      <c r="AA3" s="74" t="s">
        <v>2</v>
      </c>
      <c r="AB3" s="74" t="s">
        <v>3</v>
      </c>
      <c r="AC3" s="110" t="s">
        <v>4</v>
      </c>
      <c r="AD3" s="73" t="s">
        <v>31</v>
      </c>
      <c r="AE3" s="109" t="s">
        <v>48</v>
      </c>
      <c r="AF3" s="74" t="s">
        <v>28</v>
      </c>
      <c r="AG3" s="74" t="s">
        <v>1</v>
      </c>
      <c r="AH3" s="74" t="s">
        <v>2</v>
      </c>
      <c r="AI3" s="74" t="s">
        <v>3</v>
      </c>
      <c r="AJ3" s="110" t="s">
        <v>4</v>
      </c>
      <c r="AK3" s="73" t="s">
        <v>31</v>
      </c>
      <c r="AL3" s="109" t="s">
        <v>48</v>
      </c>
      <c r="AM3" s="74" t="s">
        <v>28</v>
      </c>
      <c r="AN3" s="74" t="s">
        <v>1</v>
      </c>
      <c r="AO3" s="74" t="s">
        <v>2</v>
      </c>
      <c r="AP3" s="74" t="s">
        <v>3</v>
      </c>
      <c r="AQ3" s="110" t="s">
        <v>4</v>
      </c>
    </row>
    <row r="4" spans="1:43" ht="15" customHeight="1">
      <c r="A4" s="91" t="s">
        <v>6</v>
      </c>
      <c r="B4" s="101">
        <v>0</v>
      </c>
      <c r="C4" s="117">
        <f>B4</f>
        <v>0</v>
      </c>
      <c r="D4" s="168">
        <f>C4/('Нормы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101">
        <v>0</v>
      </c>
      <c r="J4" s="117">
        <f>I4</f>
        <v>0</v>
      </c>
      <c r="K4" s="168">
        <f>J4/('Нормы по школам'!I5/100*25)*100</f>
        <v>0</v>
      </c>
      <c r="L4" s="77">
        <f>J4*'Нормы по школам'!J5/'Нормы по школам'!I5</f>
        <v>0</v>
      </c>
      <c r="M4" s="77">
        <f>J4*'Нормы по школам'!K5/'Нормы по школам'!I5</f>
        <v>0</v>
      </c>
      <c r="N4" s="77">
        <f>J4*'Нормы по школам'!L5/'Нормы по школам'!I5</f>
        <v>0</v>
      </c>
      <c r="O4" s="78">
        <f>J4*'Нормы по школам'!M5/'Нормы по школам'!I5</f>
        <v>0</v>
      </c>
      <c r="P4" s="123"/>
      <c r="Q4" s="117">
        <f>P4</f>
        <v>0</v>
      </c>
      <c r="R4" s="168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221">
        <f>Q4*'Нормы по школам'!G5/'Нормы по школам'!C5</f>
        <v>0</v>
      </c>
      <c r="W4" s="224"/>
      <c r="X4" s="127">
        <f>W4</f>
        <v>0</v>
      </c>
      <c r="Y4" s="168">
        <f>X4/('Нормы по школам'!I5/100*35)*100</f>
        <v>0</v>
      </c>
      <c r="Z4" s="77">
        <f>X4*'Нормы по школам'!J5/'Нормы по школам'!I5</f>
        <v>0</v>
      </c>
      <c r="AA4" s="77">
        <f>X4*'Нормы по школам'!K5/'Нормы по школам'!I5</f>
        <v>0</v>
      </c>
      <c r="AB4" s="77">
        <f>X4*'Нормы по школам'!L5/'Нормы по школам'!I5</f>
        <v>0</v>
      </c>
      <c r="AC4" s="78">
        <f>X4*'Нормы по школам'!M5/'Нормы по школам'!I5</f>
        <v>0</v>
      </c>
      <c r="AD4" s="120"/>
      <c r="AE4" s="117">
        <f>AD4</f>
        <v>0</v>
      </c>
      <c r="AF4" s="168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20"/>
      <c r="AL4" s="117">
        <f>AK4</f>
        <v>0</v>
      </c>
      <c r="AM4" s="168">
        <f>AL4/('Нормы по школам'!I5/100*60)*100</f>
        <v>0</v>
      </c>
      <c r="AN4" s="77">
        <f>AL4*'Нормы по школам'!J5/'Нормы по школам'!I5</f>
        <v>0</v>
      </c>
      <c r="AO4" s="77">
        <f>AL4*'Нормы по школам'!K5/'Нормы по школам'!I5</f>
        <v>0</v>
      </c>
      <c r="AP4" s="77">
        <f>AL4*'Нормы по школам'!L5/'Нормы по школам'!I5</f>
        <v>0</v>
      </c>
      <c r="AQ4" s="78">
        <f>AL4*'Нормы по школам'!M5/'Нормы по школам'!I5</f>
        <v>0</v>
      </c>
    </row>
    <row r="5" spans="1:43" ht="15" customHeight="1">
      <c r="A5" s="92" t="s">
        <v>5</v>
      </c>
      <c r="B5" s="167">
        <v>42.7</v>
      </c>
      <c r="C5" s="118">
        <f>B5</f>
        <v>42.7</v>
      </c>
      <c r="D5" s="114">
        <f>C5/('Нормы по школам'!C6/100*25)*100</f>
        <v>113.86666666666667</v>
      </c>
      <c r="E5" s="79">
        <f>C5*'Нормы по школам'!D6/'Нормы по школам'!C6</f>
        <v>3.2452</v>
      </c>
      <c r="F5" s="79">
        <f>C5*'Нормы по школам'!E6/'Нормы по школам'!C6</f>
        <v>0.3416</v>
      </c>
      <c r="G5" s="79">
        <f>C5*'Нормы по школам'!F6/'Нормы по школам'!C6</f>
        <v>21.0084</v>
      </c>
      <c r="H5" s="80">
        <f>C5*'Нормы по школам'!G6/'Нормы по школам'!C6</f>
        <v>100.34500000000001</v>
      </c>
      <c r="I5" s="102">
        <v>65.5</v>
      </c>
      <c r="J5" s="118">
        <f>I5</f>
        <v>65.5</v>
      </c>
      <c r="K5" s="114">
        <f>J5/('Нормы по школам'!I6/100*25)*100</f>
        <v>131</v>
      </c>
      <c r="L5" s="81">
        <f>J5*'Нормы по школам'!J6/'Нормы по школам'!I6</f>
        <v>4.978</v>
      </c>
      <c r="M5" s="81">
        <f>J5*'Нормы по школам'!K6/'Нормы по школам'!I6</f>
        <v>0.524</v>
      </c>
      <c r="N5" s="81">
        <f>J5*'Нормы по школам'!L6/'Нормы по школам'!I6</f>
        <v>32.226000000000006</v>
      </c>
      <c r="O5" s="82">
        <f>J5*'Нормы по школам'!M6/'Нормы по школам'!I6</f>
        <v>153.925</v>
      </c>
      <c r="P5" s="124"/>
      <c r="Q5" s="118">
        <f>P5</f>
        <v>0</v>
      </c>
      <c r="R5" s="114">
        <f>Q5/('Нормы по школам'!C6/100*35)*100</f>
        <v>0</v>
      </c>
      <c r="S5" s="79">
        <f>Q5*'Нормы по школам'!D6/'Нормы по школам'!C6</f>
        <v>0</v>
      </c>
      <c r="T5" s="79">
        <f>Q5*'Нормы по школам'!E6/'Нормы по школам'!C6</f>
        <v>0</v>
      </c>
      <c r="U5" s="79">
        <f>Q5*'Нормы по школам'!F6/'Нормы по школам'!C6</f>
        <v>0</v>
      </c>
      <c r="V5" s="222">
        <f>Q5*'Нормы по школам'!G6/'Нормы по школам'!C6</f>
        <v>0</v>
      </c>
      <c r="W5" s="224"/>
      <c r="X5" s="126">
        <f>W5</f>
        <v>0</v>
      </c>
      <c r="Y5" s="114">
        <f>X5/('Нормы по школам'!I6/100*35)*100</f>
        <v>0</v>
      </c>
      <c r="Z5" s="81">
        <f>X5*'Нормы по школам'!J6/'Нормы по школам'!I6</f>
        <v>0</v>
      </c>
      <c r="AA5" s="81">
        <f>X5*'Нормы по школам'!K6/'Нормы по школам'!I6</f>
        <v>0</v>
      </c>
      <c r="AB5" s="81">
        <f>X5*'Нормы по школам'!L6/'Нормы по школам'!I6</f>
        <v>0</v>
      </c>
      <c r="AC5" s="82">
        <f>X5*'Нормы по школам'!M6/'Нормы по школам'!I6</f>
        <v>0</v>
      </c>
      <c r="AD5" s="121"/>
      <c r="AE5" s="118">
        <f>AD5</f>
        <v>0</v>
      </c>
      <c r="AF5" s="114">
        <f>AE5/('Нормы по школам'!C6/100*60)*100</f>
        <v>0</v>
      </c>
      <c r="AG5" s="79">
        <f>AE5*'Нормы по школам'!D6/'Нормы по школам'!C6</f>
        <v>0</v>
      </c>
      <c r="AH5" s="79">
        <f>AE5*'Нормы по школам'!E6/'Нормы по школам'!C6</f>
        <v>0</v>
      </c>
      <c r="AI5" s="79">
        <f>AE5*'Нормы по школам'!F6/'Нормы по школам'!C6</f>
        <v>0</v>
      </c>
      <c r="AJ5" s="80">
        <f>AE5*'Нормы по школам'!G6/'Нормы по школам'!C6</f>
        <v>0</v>
      </c>
      <c r="AK5" s="121"/>
      <c r="AL5" s="118">
        <f>AK5</f>
        <v>0</v>
      </c>
      <c r="AM5" s="114">
        <f>AL5/('Нормы по школам'!I6/100*60)*100</f>
        <v>0</v>
      </c>
      <c r="AN5" s="81">
        <f>AL5*'Нормы по школам'!J6/'Нормы по школам'!I6</f>
        <v>0</v>
      </c>
      <c r="AO5" s="81">
        <f>AL5*'Нормы по школам'!K6/'Нормы по школам'!I6</f>
        <v>0</v>
      </c>
      <c r="AP5" s="81">
        <f>AL5*'Нормы по школам'!L6/'Нормы по школам'!I6</f>
        <v>0</v>
      </c>
      <c r="AQ5" s="82">
        <f>AL5*'Нормы по школам'!M6/'Нормы по школам'!I6</f>
        <v>0</v>
      </c>
    </row>
    <row r="6" spans="1:43" ht="15" customHeight="1">
      <c r="A6" s="92" t="s">
        <v>7</v>
      </c>
      <c r="B6" s="102">
        <v>0</v>
      </c>
      <c r="C6" s="118">
        <f aca="true" t="shared" si="0" ref="C6:C34">B6</f>
        <v>0</v>
      </c>
      <c r="D6" s="114">
        <f>C6/('Нормы по школам'!C7/100*25)*100</f>
        <v>0</v>
      </c>
      <c r="E6" s="79">
        <f>C6*'Нормы по школам'!D7/'Нормы по школам'!C7</f>
        <v>0</v>
      </c>
      <c r="F6" s="79">
        <f>C6*'Нормы по школам'!E7/'Нормы по школам'!C7</f>
        <v>0</v>
      </c>
      <c r="G6" s="79">
        <f>C6*'Нормы по школам'!F7/'Нормы по школам'!C7</f>
        <v>0</v>
      </c>
      <c r="H6" s="80">
        <f>C6*'Нормы по школам'!G7/'Нормы по школам'!C7</f>
        <v>0</v>
      </c>
      <c r="I6" s="102">
        <v>0</v>
      </c>
      <c r="J6" s="118">
        <f aca="true" t="shared" si="1" ref="J6:J34">I6</f>
        <v>0</v>
      </c>
      <c r="K6" s="114">
        <f>J6/('Нормы по школам'!I7/100*25)*100</f>
        <v>0</v>
      </c>
      <c r="L6" s="81">
        <f>J6*'Нормы по школам'!J7/'Нормы по школам'!I7</f>
        <v>0</v>
      </c>
      <c r="M6" s="81">
        <f>J6*'Нормы по школам'!K7/'Нормы по школам'!I7</f>
        <v>0</v>
      </c>
      <c r="N6" s="81">
        <f>J6*'Нормы по школам'!L7/'Нормы по школам'!I7</f>
        <v>0</v>
      </c>
      <c r="O6" s="82">
        <f>J6*'Нормы по школам'!M7/'Нормы по школам'!I7</f>
        <v>0</v>
      </c>
      <c r="P6" s="124"/>
      <c r="Q6" s="118">
        <f>P6</f>
        <v>0</v>
      </c>
      <c r="R6" s="114">
        <f>Q6/('Нормы по школам'!C7/100*35)*100</f>
        <v>0</v>
      </c>
      <c r="S6" s="79">
        <f>Q6*'Нормы по школам'!D7/'Нормы по школам'!C7</f>
        <v>0</v>
      </c>
      <c r="T6" s="79">
        <f>Q6*'Нормы по школам'!E7/'Нормы по школам'!C7</f>
        <v>0</v>
      </c>
      <c r="U6" s="79">
        <f>Q6*'Нормы по школам'!F7/'Нормы по школам'!C7</f>
        <v>0</v>
      </c>
      <c r="V6" s="222">
        <f>Q6*'Нормы по школам'!G7/'Нормы по школам'!C7</f>
        <v>0</v>
      </c>
      <c r="W6" s="224"/>
      <c r="X6" s="126">
        <f aca="true" t="shared" si="2" ref="X6:X34">W6</f>
        <v>0</v>
      </c>
      <c r="Y6" s="114">
        <f>X6/('Нормы по школам'!I7/100*35)*100</f>
        <v>0</v>
      </c>
      <c r="Z6" s="81">
        <f>X6*'Нормы по школам'!J7/'Нормы по школам'!I7</f>
        <v>0</v>
      </c>
      <c r="AA6" s="81">
        <f>X6*'Нормы по школам'!K7/'Нормы по школам'!I7</f>
        <v>0</v>
      </c>
      <c r="AB6" s="81">
        <f>X6*'Нормы по школам'!L7/'Нормы по школам'!I7</f>
        <v>0</v>
      </c>
      <c r="AC6" s="82">
        <f>X6*'Нормы по школам'!M7/'Нормы по школам'!I7</f>
        <v>0</v>
      </c>
      <c r="AD6" s="121"/>
      <c r="AE6" s="118">
        <f>AD6</f>
        <v>0</v>
      </c>
      <c r="AF6" s="114">
        <f>AE6/('Нормы по школам'!C7/100*60)*100</f>
        <v>0</v>
      </c>
      <c r="AG6" s="79">
        <f>AE6*'Нормы по школам'!D7/'Нормы по школам'!C7</f>
        <v>0</v>
      </c>
      <c r="AH6" s="79">
        <f>AE6*'Нормы по школам'!E7/'Нормы по школам'!C7</f>
        <v>0</v>
      </c>
      <c r="AI6" s="79">
        <f>AE6*'Нормы по школам'!F7/'Нормы по школам'!C7</f>
        <v>0</v>
      </c>
      <c r="AJ6" s="80">
        <f>AE6*'Нормы по школам'!G7/'Нормы по школам'!C7</f>
        <v>0</v>
      </c>
      <c r="AK6" s="121"/>
      <c r="AL6" s="118">
        <f aca="true" t="shared" si="3" ref="AL6:AL34">AK6</f>
        <v>0</v>
      </c>
      <c r="AM6" s="114">
        <f>AL6/('Нормы по школам'!I7/100*60)*100</f>
        <v>0</v>
      </c>
      <c r="AN6" s="81">
        <f>AL6*'Нормы по школам'!J7/'Нормы по школам'!I7</f>
        <v>0</v>
      </c>
      <c r="AO6" s="81">
        <f>AL6*'Нормы по школам'!K7/'Нормы по школам'!I7</f>
        <v>0</v>
      </c>
      <c r="AP6" s="81">
        <f>AL6*'Нормы по школам'!L7/'Нормы по школам'!I7</f>
        <v>0</v>
      </c>
      <c r="AQ6" s="82">
        <f>AL6*'Нормы по школам'!M7/'Нормы по школам'!I7</f>
        <v>0</v>
      </c>
    </row>
    <row r="7" spans="1:43" ht="15" customHeight="1">
      <c r="A7" s="92" t="s">
        <v>39</v>
      </c>
      <c r="B7" s="102">
        <v>12.5</v>
      </c>
      <c r="C7" s="118">
        <f t="shared" si="0"/>
        <v>12.5</v>
      </c>
      <c r="D7" s="114">
        <f>C7/('Нормы по школам'!C8/100*25)*100</f>
        <v>111.11111111111111</v>
      </c>
      <c r="E7" s="79">
        <f>C7*'Нормы по школам'!D8/'Нормы по школам'!C8</f>
        <v>1.35625</v>
      </c>
      <c r="F7" s="79">
        <f>C7*'Нормы по школам'!E8/'Нормы по школам'!C8</f>
        <v>0.43125</v>
      </c>
      <c r="G7" s="79">
        <f>C7*'Нормы по школам'!F8/'Нормы по школам'!C8</f>
        <v>8.10625</v>
      </c>
      <c r="H7" s="80">
        <f>C7*'Нормы по школам'!G8/'Нормы по школам'!C8</f>
        <v>41.71875</v>
      </c>
      <c r="I7" s="102">
        <v>18.6</v>
      </c>
      <c r="J7" s="118">
        <f t="shared" si="1"/>
        <v>18.6</v>
      </c>
      <c r="K7" s="114">
        <f>J7/('Нормы по школам'!I8/100*25)*100</f>
        <v>148.8</v>
      </c>
      <c r="L7" s="81">
        <f>J7*'Нормы по школам'!J8/'Нормы по школам'!I8</f>
        <v>2.0181</v>
      </c>
      <c r="M7" s="81">
        <f>J7*'Нормы по школам'!K8/'Нормы по школам'!I8</f>
        <v>0.6417</v>
      </c>
      <c r="N7" s="81">
        <f>J7*'Нормы по школам'!L8/'Нормы по школам'!I8</f>
        <v>12.062100000000001</v>
      </c>
      <c r="O7" s="82">
        <f>J7*'Нормы по школам'!M8/'Нормы по школам'!I8</f>
        <v>62.07750000000001</v>
      </c>
      <c r="P7" s="124"/>
      <c r="Q7" s="118">
        <f>P7</f>
        <v>0</v>
      </c>
      <c r="R7" s="114">
        <f>Q7/('Нормы по школам'!C8/100*35)*100</f>
        <v>0</v>
      </c>
      <c r="S7" s="79">
        <f>Q7*'Нормы по школам'!D8/'Нормы по школам'!C8</f>
        <v>0</v>
      </c>
      <c r="T7" s="79">
        <f>Q7*'Нормы по школам'!E8/'Нормы по школам'!C8</f>
        <v>0</v>
      </c>
      <c r="U7" s="79">
        <f>Q7*'Нормы по школам'!F8/'Нормы по школам'!C8</f>
        <v>0</v>
      </c>
      <c r="V7" s="222">
        <f>Q7*'Нормы по школам'!G8/'Нормы по школам'!C8</f>
        <v>0</v>
      </c>
      <c r="W7" s="224"/>
      <c r="X7" s="126">
        <f t="shared" si="2"/>
        <v>0</v>
      </c>
      <c r="Y7" s="114">
        <f>X7/('Нормы по школам'!I8/100*35)*100</f>
        <v>0</v>
      </c>
      <c r="Z7" s="81">
        <f>X7*'Нормы по школам'!J8/'Нормы по школам'!I8</f>
        <v>0</v>
      </c>
      <c r="AA7" s="81">
        <f>X7*'Нормы по школам'!K8/'Нормы по школам'!I8</f>
        <v>0</v>
      </c>
      <c r="AB7" s="81">
        <f>X7*'Нормы по школам'!L8/'Нормы по школам'!I8</f>
        <v>0</v>
      </c>
      <c r="AC7" s="82">
        <f>X7*'Нормы по школам'!M8/'Нормы по школам'!I8</f>
        <v>0</v>
      </c>
      <c r="AD7" s="121"/>
      <c r="AE7" s="118">
        <f>AD7</f>
        <v>0</v>
      </c>
      <c r="AF7" s="114">
        <f>AE7/('Нормы по школам'!C8/100*60)*100</f>
        <v>0</v>
      </c>
      <c r="AG7" s="79">
        <f>AE7*'Нормы по школам'!D8/'Нормы по школам'!C8</f>
        <v>0</v>
      </c>
      <c r="AH7" s="79">
        <f>AE7*'Нормы по школам'!E8/'Нормы по школам'!C8</f>
        <v>0</v>
      </c>
      <c r="AI7" s="79">
        <f>AE7*'Нормы по школам'!F8/'Нормы по школам'!C8</f>
        <v>0</v>
      </c>
      <c r="AJ7" s="80">
        <f>AE7*'Нормы по школам'!G8/'Нормы по школам'!C8</f>
        <v>0</v>
      </c>
      <c r="AK7" s="121"/>
      <c r="AL7" s="118">
        <f t="shared" si="3"/>
        <v>0</v>
      </c>
      <c r="AM7" s="114">
        <f>AL7/('Нормы по школам'!I8/100*60)*100</f>
        <v>0</v>
      </c>
      <c r="AN7" s="81">
        <f>AL7*'Нормы по школам'!J8/'Нормы по школам'!I8</f>
        <v>0</v>
      </c>
      <c r="AO7" s="81">
        <f>AL7*'Нормы по школам'!K8/'Нормы по школам'!I8</f>
        <v>0</v>
      </c>
      <c r="AP7" s="81">
        <f>AL7*'Нормы по школам'!L8/'Нормы по школам'!I8</f>
        <v>0</v>
      </c>
      <c r="AQ7" s="82">
        <f>AL7*'Нормы по школам'!M8/'Нормы по школам'!I8</f>
        <v>0</v>
      </c>
    </row>
    <row r="8" spans="1:43" ht="15" customHeight="1">
      <c r="A8" s="92" t="s">
        <v>40</v>
      </c>
      <c r="B8" s="102">
        <v>14.1</v>
      </c>
      <c r="C8" s="118">
        <f t="shared" si="0"/>
        <v>14.1</v>
      </c>
      <c r="D8" s="114">
        <f>C8/('Нормы по школам'!C9/100*25)*100</f>
        <v>376</v>
      </c>
      <c r="E8" s="79">
        <f>C8*'Нормы по школам'!D9/'Нормы по школам'!C9</f>
        <v>1.5509999999999997</v>
      </c>
      <c r="F8" s="79">
        <f>C8*'Нормы по школам'!E9/'Нормы по школам'!C9</f>
        <v>0.1833</v>
      </c>
      <c r="G8" s="79">
        <f>C8*'Нормы по школам'!F9/'Нормы по школам'!C9</f>
        <v>9.940499999999998</v>
      </c>
      <c r="H8" s="80">
        <f>C8*'Нормы по школам'!G9/'Нормы по школам'!C9</f>
        <v>47.658</v>
      </c>
      <c r="I8" s="102">
        <v>16.9</v>
      </c>
      <c r="J8" s="118">
        <f t="shared" si="1"/>
        <v>16.9</v>
      </c>
      <c r="K8" s="114">
        <f>J8/('Нормы по школам'!I9/100*25)*100</f>
        <v>338</v>
      </c>
      <c r="L8" s="81">
        <f>J8*'Нормы по школам'!J9/'Нормы по школам'!I9</f>
        <v>1.859</v>
      </c>
      <c r="M8" s="81">
        <f>J8*'Нормы по школам'!K9/'Нормы по школам'!I9</f>
        <v>0.2197</v>
      </c>
      <c r="N8" s="81">
        <f>J8*'Нормы по школам'!L9/'Нормы по школам'!I9</f>
        <v>11.914499999999999</v>
      </c>
      <c r="O8" s="82">
        <f>J8*'Нормы по школам'!M9/'Нормы по школам'!I9</f>
        <v>57.12199999999999</v>
      </c>
      <c r="P8" s="124"/>
      <c r="Q8" s="118">
        <f>P8</f>
        <v>0</v>
      </c>
      <c r="R8" s="114">
        <f>Q8/('Нормы по школам'!C9/100*35)*100</f>
        <v>0</v>
      </c>
      <c r="S8" s="79">
        <f>Q8*'Нормы по школам'!D9/'Нормы по школам'!C9</f>
        <v>0</v>
      </c>
      <c r="T8" s="79">
        <f>Q8*'Нормы по школам'!E9/'Нормы по школам'!C9</f>
        <v>0</v>
      </c>
      <c r="U8" s="79">
        <f>Q8*'Нормы по школам'!F9/'Нормы по школам'!C9</f>
        <v>0</v>
      </c>
      <c r="V8" s="222">
        <f>Q8*'Нормы по школам'!G9/'Нормы по школам'!C9</f>
        <v>0</v>
      </c>
      <c r="W8" s="224"/>
      <c r="X8" s="126">
        <f t="shared" si="2"/>
        <v>0</v>
      </c>
      <c r="Y8" s="114">
        <f>X8/('Нормы по школам'!I9/100*35)*100</f>
        <v>0</v>
      </c>
      <c r="Z8" s="81">
        <f>X8*'Нормы по школам'!J9/'Нормы по школам'!I9</f>
        <v>0</v>
      </c>
      <c r="AA8" s="81">
        <f>X8*'Нормы по школам'!K9/'Нормы по школам'!I9</f>
        <v>0</v>
      </c>
      <c r="AB8" s="81">
        <f>X8*'Нормы по школам'!L9/'Нормы по школам'!I9</f>
        <v>0</v>
      </c>
      <c r="AC8" s="82">
        <f>X8*'Нормы по школам'!M9/'Нормы по школам'!I9</f>
        <v>0</v>
      </c>
      <c r="AD8" s="121"/>
      <c r="AE8" s="118">
        <f>AD8</f>
        <v>0</v>
      </c>
      <c r="AF8" s="114">
        <f>AE8/('Нормы по школам'!C9/100*60)*100</f>
        <v>0</v>
      </c>
      <c r="AG8" s="79">
        <f>AE8*'Нормы по школам'!D9/'Нормы по школам'!C9</f>
        <v>0</v>
      </c>
      <c r="AH8" s="79">
        <f>AE8*'Нормы по школам'!E9/'Нормы по школам'!C9</f>
        <v>0</v>
      </c>
      <c r="AI8" s="79">
        <f>AE8*'Нормы по школам'!F9/'Нормы по школам'!C9</f>
        <v>0</v>
      </c>
      <c r="AJ8" s="80">
        <f>AE8*'Нормы по школам'!G9/'Нормы по школам'!C9</f>
        <v>0</v>
      </c>
      <c r="AK8" s="121"/>
      <c r="AL8" s="118">
        <f t="shared" si="3"/>
        <v>0</v>
      </c>
      <c r="AM8" s="114">
        <f>AL8/('Нормы по школам'!I9/100*60)*100</f>
        <v>0</v>
      </c>
      <c r="AN8" s="81">
        <f>AL8*'Нормы по школам'!J9/'Нормы по школам'!I9</f>
        <v>0</v>
      </c>
      <c r="AO8" s="81">
        <f>AL8*'Нормы по школам'!K9/'Нормы по школам'!I9</f>
        <v>0</v>
      </c>
      <c r="AP8" s="81">
        <f>AL8*'Нормы по школам'!L9/'Нормы по школам'!I9</f>
        <v>0</v>
      </c>
      <c r="AQ8" s="82">
        <f>AL8*'Нормы по школам'!M9/'Нормы по школам'!I9</f>
        <v>0</v>
      </c>
    </row>
    <row r="9" spans="1:43" ht="15" customHeight="1">
      <c r="A9" s="92" t="s">
        <v>8</v>
      </c>
      <c r="B9" s="102">
        <v>34.4</v>
      </c>
      <c r="C9" s="118">
        <f>B9*'Нормы по школам'!C10/'Нормы по школам'!B10</f>
        <v>25.8688</v>
      </c>
      <c r="D9" s="114">
        <f>C9/('Нормы по школам'!C10/100*25)*100</f>
        <v>55.04</v>
      </c>
      <c r="E9" s="79">
        <f>C9*'Нормы по школам'!D10/'Нормы по школам'!C10</f>
        <v>0.5173760000000001</v>
      </c>
      <c r="F9" s="79">
        <f>C9*'Нормы по школам'!E10/'Нормы по школам'!C10</f>
        <v>0.1034752</v>
      </c>
      <c r="G9" s="79">
        <f>C9*'Нормы по школам'!F10/'Нормы по школам'!C10</f>
        <v>4.2166144</v>
      </c>
      <c r="H9" s="80">
        <f>C9*'Нормы по школам'!G10/'Нормы по школам'!C10</f>
        <v>19.918976</v>
      </c>
      <c r="I9" s="102">
        <v>44.2</v>
      </c>
      <c r="J9" s="118">
        <f>I9*'Нормы по школам'!I10/'Нормы по школам'!H10</f>
        <v>33.2384</v>
      </c>
      <c r="K9" s="114">
        <f>J9/('Нормы по школам'!I10/100*25)*100</f>
        <v>70.72</v>
      </c>
      <c r="L9" s="81">
        <f>J9*'Нормы по школам'!J10/'Нормы по школам'!I10</f>
        <v>0.6647679999999999</v>
      </c>
      <c r="M9" s="81">
        <f>J9*'Нормы по школам'!K10/'Нормы по школам'!I10</f>
        <v>0.1329536</v>
      </c>
      <c r="N9" s="81">
        <f>J9*'Нормы по школам'!L10/'Нормы по школам'!I10</f>
        <v>5.4178592000000005</v>
      </c>
      <c r="O9" s="82">
        <f>J9*'Нормы по школам'!M10/'Нормы по школам'!I10</f>
        <v>25.593567999999994</v>
      </c>
      <c r="P9" s="124"/>
      <c r="Q9" s="118">
        <f>P9*'Нормы по школам'!C10/'Нормы по школам'!B10</f>
        <v>0</v>
      </c>
      <c r="R9" s="114">
        <f>Q9/('Нормы по школам'!C10/100*35)*100</f>
        <v>0</v>
      </c>
      <c r="S9" s="79">
        <f>Q9*'Нормы по школам'!D10/'Нормы по школам'!C10</f>
        <v>0</v>
      </c>
      <c r="T9" s="79">
        <f>Q9*'Нормы по школам'!E10/'Нормы по школам'!C10</f>
        <v>0</v>
      </c>
      <c r="U9" s="79">
        <f>Q9*'Нормы по школам'!F10/'Нормы по школам'!C10</f>
        <v>0</v>
      </c>
      <c r="V9" s="222">
        <f>Q9*'Нормы по школам'!G10/'Нормы по школам'!C10</f>
        <v>0</v>
      </c>
      <c r="W9" s="224"/>
      <c r="X9" s="126">
        <f>W9*'Нормы по школам'!I10/'Нормы по школам'!H10</f>
        <v>0</v>
      </c>
      <c r="Y9" s="114">
        <f>X9/('Нормы по школам'!I10/100*35)*100</f>
        <v>0</v>
      </c>
      <c r="Z9" s="81">
        <f>X9*'Нормы по школам'!J10/'Нормы по школам'!I10</f>
        <v>0</v>
      </c>
      <c r="AA9" s="81">
        <f>X9*'Нормы по школам'!K10/'Нормы по школам'!I10</f>
        <v>0</v>
      </c>
      <c r="AB9" s="81">
        <f>X9*'Нормы по школам'!L10/'Нормы по школам'!I10</f>
        <v>0</v>
      </c>
      <c r="AC9" s="82">
        <f>X9*'Нормы по школам'!M10/'Нормы по школам'!I10</f>
        <v>0</v>
      </c>
      <c r="AD9" s="121"/>
      <c r="AE9" s="118">
        <f>AD9*'Нормы по школам'!C10/'Нормы по школам'!B10</f>
        <v>0</v>
      </c>
      <c r="AF9" s="114">
        <f>AE9/('Нормы по школам'!C10/100*60)*100</f>
        <v>0</v>
      </c>
      <c r="AG9" s="79">
        <f>AE9*'Нормы по школам'!D10/'Нормы по школам'!C10</f>
        <v>0</v>
      </c>
      <c r="AH9" s="79">
        <f>AE9*'Нормы по школам'!E10/'Нормы по школам'!C10</f>
        <v>0</v>
      </c>
      <c r="AI9" s="79">
        <f>AE9*'Нормы по школам'!F10/'Нормы по школам'!C10</f>
        <v>0</v>
      </c>
      <c r="AJ9" s="80">
        <f>AE9*'Нормы по школам'!G10/'Нормы по школам'!C10</f>
        <v>0</v>
      </c>
      <c r="AK9" s="121"/>
      <c r="AL9" s="118">
        <f>AK9*'Нормы по школам'!I10/'Нормы по школам'!H10</f>
        <v>0</v>
      </c>
      <c r="AM9" s="114">
        <f>AL9/('Нормы по школам'!I10/100*60)*100</f>
        <v>0</v>
      </c>
      <c r="AN9" s="81">
        <f>AL9*'Нормы по школам'!J10/'Нормы по школам'!I10</f>
        <v>0</v>
      </c>
      <c r="AO9" s="81">
        <f>AL9*'Нормы по школам'!K10/'Нормы по школам'!I10</f>
        <v>0</v>
      </c>
      <c r="AP9" s="81">
        <f>AL9*'Нормы по школам'!L10/'Нормы по школам'!I10</f>
        <v>0</v>
      </c>
      <c r="AQ9" s="82">
        <f>AL9*'Нормы по школам'!M10/'Нормы по школам'!I10</f>
        <v>0</v>
      </c>
    </row>
    <row r="10" spans="1:43" ht="15" customHeight="1">
      <c r="A10" s="92" t="s">
        <v>25</v>
      </c>
      <c r="B10" s="102">
        <v>66.5</v>
      </c>
      <c r="C10" s="118">
        <f>B10*'Нормы по школам'!C11/'Нормы по школам'!B11</f>
        <v>53.2</v>
      </c>
      <c r="D10" s="114">
        <f>C10/('Нормы по школам'!C11/100*25)*100</f>
        <v>76</v>
      </c>
      <c r="E10" s="79">
        <f>C10*'Нормы по школам'!D11/'Нормы по школам'!C11</f>
        <v>0.6916000000000001</v>
      </c>
      <c r="F10" s="79">
        <f>C10*'Нормы по школам'!E11/'Нормы по школам'!C11</f>
        <v>0.07093333333333333</v>
      </c>
      <c r="G10" s="79">
        <f>C10*'Нормы по школам'!F11/'Нормы по школам'!C11</f>
        <v>3.041266666666667</v>
      </c>
      <c r="H10" s="80">
        <f>C10*'Нормы по школам'!G11/'Нормы по школам'!C11</f>
        <v>16.04866666666667</v>
      </c>
      <c r="I10" s="102">
        <v>75.2</v>
      </c>
      <c r="J10" s="118">
        <f>I10*'Нормы по школам'!I11/'Нормы по школам'!H11</f>
        <v>60.16</v>
      </c>
      <c r="K10" s="114">
        <f>J10/('Нормы по школам'!I11/100*25)*100</f>
        <v>75.2</v>
      </c>
      <c r="L10" s="81">
        <f>J10*'Нормы по школам'!J11/'Нормы по школам'!I11</f>
        <v>0.78208</v>
      </c>
      <c r="M10" s="81">
        <f>J10*'Нормы по школам'!K11/'Нормы по школам'!I11</f>
        <v>0.08021333333333333</v>
      </c>
      <c r="N10" s="81">
        <f>J10*'Нормы по школам'!L11/'Нормы по школам'!I11</f>
        <v>3.439146666666667</v>
      </c>
      <c r="O10" s="82">
        <f>J10*'Нормы по школам'!M11/'Нормы по школам'!I11</f>
        <v>18.148266666666665</v>
      </c>
      <c r="P10" s="124"/>
      <c r="Q10" s="118">
        <f>P10*'Нормы по школам'!C11/'Нормы по школам'!B11</f>
        <v>0</v>
      </c>
      <c r="R10" s="114">
        <f>Q10/('Нормы по школам'!C11/100*35)*100</f>
        <v>0</v>
      </c>
      <c r="S10" s="79">
        <f>Q10*'Нормы по школам'!D11/'Нормы по школам'!C11</f>
        <v>0</v>
      </c>
      <c r="T10" s="79">
        <f>Q10*'Нормы по школам'!E11/'Нормы по школам'!C11</f>
        <v>0</v>
      </c>
      <c r="U10" s="79">
        <f>Q10*'Нормы по школам'!F11/'Нормы по школам'!C11</f>
        <v>0</v>
      </c>
      <c r="V10" s="222">
        <f>Q10*'Нормы по школам'!G11/'Нормы по школам'!C11</f>
        <v>0</v>
      </c>
      <c r="W10" s="224"/>
      <c r="X10" s="126">
        <f>W10*'Нормы по школам'!I11/'Нормы по школам'!H11</f>
        <v>0</v>
      </c>
      <c r="Y10" s="114">
        <f>X10/('Нормы по школам'!I11/100*35)*100</f>
        <v>0</v>
      </c>
      <c r="Z10" s="81">
        <f>X10*'Нормы по школам'!J11/'Нормы по школам'!I11</f>
        <v>0</v>
      </c>
      <c r="AA10" s="81">
        <f>X10*'Нормы по школам'!K11/'Нормы по школам'!I11</f>
        <v>0</v>
      </c>
      <c r="AB10" s="81">
        <f>X10*'Нормы по школам'!L11/'Нормы по школам'!I11</f>
        <v>0</v>
      </c>
      <c r="AC10" s="82">
        <f>X10*'Нормы по школам'!M11/'Нормы по школам'!I11</f>
        <v>0</v>
      </c>
      <c r="AD10" s="121"/>
      <c r="AE10" s="118">
        <f>AD10*'Нормы по школам'!C11/'Нормы по школам'!B11</f>
        <v>0</v>
      </c>
      <c r="AF10" s="114">
        <f>AE10/('Нормы по школам'!C11/100*60)*100</f>
        <v>0</v>
      </c>
      <c r="AG10" s="79">
        <f>AE10*'Нормы по школам'!D11/'Нормы по школам'!C11</f>
        <v>0</v>
      </c>
      <c r="AH10" s="79">
        <f>AE10*'Нормы по школам'!E11/'Нормы по школам'!C11</f>
        <v>0</v>
      </c>
      <c r="AI10" s="79">
        <f>AE10*'Нормы по школам'!F11/'Нормы по школам'!C11</f>
        <v>0</v>
      </c>
      <c r="AJ10" s="80">
        <f>AE10*'Нормы по школам'!G11/'Нормы по школам'!C11</f>
        <v>0</v>
      </c>
      <c r="AK10" s="121"/>
      <c r="AL10" s="118">
        <f>AK10*'Нормы по школам'!I11/'Нормы по школам'!H11</f>
        <v>0</v>
      </c>
      <c r="AM10" s="114">
        <f>AL10/('Нормы по школам'!I11/100*60)*100</f>
        <v>0</v>
      </c>
      <c r="AN10" s="81">
        <f>AL10*'Нормы по школам'!J11/'Нормы по школам'!I11</f>
        <v>0</v>
      </c>
      <c r="AO10" s="81">
        <f>AL10*'Нормы по школам'!K11/'Нормы по школам'!I11</f>
        <v>0</v>
      </c>
      <c r="AP10" s="81">
        <f>AL10*'Нормы по школам'!L11/'Нормы по школам'!I11</f>
        <v>0</v>
      </c>
      <c r="AQ10" s="82">
        <f>AL10*'Нормы по школам'!M11/'Нормы по школам'!I11</f>
        <v>0</v>
      </c>
    </row>
    <row r="11" spans="1:43" ht="15" customHeight="1">
      <c r="A11" s="92" t="s">
        <v>9</v>
      </c>
      <c r="B11" s="102">
        <v>12</v>
      </c>
      <c r="C11" s="118">
        <f>B11*'Нормы по школам'!C12/'Нормы по школам'!B12</f>
        <v>11.1</v>
      </c>
      <c r="D11" s="114">
        <f>C11/('Нормы по школам'!C12/100*25)*100</f>
        <v>24</v>
      </c>
      <c r="E11" s="79">
        <f>C11*'Нормы по школам'!D12/'Нормы по школам'!C12</f>
        <v>0.10359999999999998</v>
      </c>
      <c r="F11" s="79">
        <f>C11*'Нормы по школам'!E12/'Нормы по школам'!C12</f>
        <v>0.04070000000000001</v>
      </c>
      <c r="G11" s="79">
        <f>C11*'Нормы по школам'!F12/'Нормы по школам'!C12</f>
        <v>1.4392999999999998</v>
      </c>
      <c r="H11" s="80">
        <f>C11*'Нормы по школам'!G12/'Нормы по школам'!C12</f>
        <v>6.882000000000001</v>
      </c>
      <c r="I11" s="102">
        <v>13</v>
      </c>
      <c r="J11" s="118">
        <f>I11*'Нормы по школам'!I12/'Нормы по школам'!H12</f>
        <v>12.025</v>
      </c>
      <c r="K11" s="114">
        <f>J11/('Нормы по школам'!I12/100*25)*100</f>
        <v>26</v>
      </c>
      <c r="L11" s="81">
        <f>J11*'Нормы по школам'!J12/'Нормы по школам'!I12</f>
        <v>0.11223333333333334</v>
      </c>
      <c r="M11" s="81">
        <f>J11*'Нормы по школам'!K12/'Нормы по школам'!I12</f>
        <v>0.04409166666666668</v>
      </c>
      <c r="N11" s="81">
        <f>J11*'Нормы по школам'!L12/'Нормы по школам'!I12</f>
        <v>1.5592416666666669</v>
      </c>
      <c r="O11" s="82">
        <f>J11*'Нормы по школам'!M12/'Нормы по школам'!I12</f>
        <v>7.455500000000001</v>
      </c>
      <c r="P11" s="124"/>
      <c r="Q11" s="118">
        <f>P11*'Нормы по школам'!C12/'Нормы по школам'!B12</f>
        <v>0</v>
      </c>
      <c r="R11" s="114">
        <f>Q11/('Нормы по школам'!C12/100*35)*100</f>
        <v>0</v>
      </c>
      <c r="S11" s="79">
        <f>Q11*'Нормы по школам'!D12/'Нормы по школам'!C12</f>
        <v>0</v>
      </c>
      <c r="T11" s="79">
        <f>Q11*'Нормы по школам'!E12/'Нормы по школам'!C12</f>
        <v>0</v>
      </c>
      <c r="U11" s="79">
        <f>Q11*'Нормы по школам'!F12/'Нормы по школам'!C12</f>
        <v>0</v>
      </c>
      <c r="V11" s="222">
        <f>Q11*'Нормы по школам'!G12/'Нормы по школам'!C12</f>
        <v>0</v>
      </c>
      <c r="W11" s="224"/>
      <c r="X11" s="126">
        <f>W11*'Нормы по школам'!I12/'Нормы по школам'!H12</f>
        <v>0</v>
      </c>
      <c r="Y11" s="114">
        <f>X11/('Нормы по школам'!I12/100*35)*100</f>
        <v>0</v>
      </c>
      <c r="Z11" s="81">
        <f>X11*'Нормы по школам'!J12/'Нормы по школам'!I12</f>
        <v>0</v>
      </c>
      <c r="AA11" s="81">
        <f>X11*'Нормы по школам'!K12/'Нормы по школам'!I12</f>
        <v>0</v>
      </c>
      <c r="AB11" s="81">
        <f>X11*'Нормы по школам'!L12/'Нормы по школам'!I12</f>
        <v>0</v>
      </c>
      <c r="AC11" s="82">
        <f>X11*'Нормы по школам'!M12/'Нормы по школам'!I12</f>
        <v>0</v>
      </c>
      <c r="AD11" s="121"/>
      <c r="AE11" s="118">
        <f>AD11*'Нормы по школам'!C12/'Нормы по школам'!B12</f>
        <v>0</v>
      </c>
      <c r="AF11" s="114">
        <f>AE11/('Нормы по школам'!C12/100*60)*100</f>
        <v>0</v>
      </c>
      <c r="AG11" s="79">
        <f>AE11*'Нормы по школам'!D12/'Нормы по школам'!C12</f>
        <v>0</v>
      </c>
      <c r="AH11" s="79">
        <f>AE11*'Нормы по школам'!E12/'Нормы по школам'!C12</f>
        <v>0</v>
      </c>
      <c r="AI11" s="79">
        <f>AE11*'Нормы по школам'!F12/'Нормы по школам'!C12</f>
        <v>0</v>
      </c>
      <c r="AJ11" s="80">
        <f>AE11*'Нормы по школам'!G12/'Нормы по школам'!C12</f>
        <v>0</v>
      </c>
      <c r="AK11" s="121"/>
      <c r="AL11" s="118">
        <f>AK11*'Нормы по школам'!I12/'Нормы по школам'!H12</f>
        <v>0</v>
      </c>
      <c r="AM11" s="114">
        <f>AL11/('Нормы по школам'!I12/100*60)*100</f>
        <v>0</v>
      </c>
      <c r="AN11" s="81">
        <f>AL11*'Нормы по школам'!J12/'Нормы по школам'!I12</f>
        <v>0</v>
      </c>
      <c r="AO11" s="81">
        <f>AL11*'Нормы по школам'!K12/'Нормы по школам'!I12</f>
        <v>0</v>
      </c>
      <c r="AP11" s="81">
        <f>AL11*'Нормы по школам'!L12/'Нормы по школам'!I12</f>
        <v>0</v>
      </c>
      <c r="AQ11" s="82">
        <f>AL11*'Нормы по школам'!M12/'Нормы по школам'!I12</f>
        <v>0</v>
      </c>
    </row>
    <row r="12" spans="1:43" ht="15" customHeight="1">
      <c r="A12" s="92" t="s">
        <v>62</v>
      </c>
      <c r="B12" s="102">
        <v>3.2</v>
      </c>
      <c r="C12" s="118">
        <f t="shared" si="0"/>
        <v>3.2</v>
      </c>
      <c r="D12" s="114">
        <f>C12/('Нормы по школам'!C13/100*25)*100</f>
        <v>85.33333333333334</v>
      </c>
      <c r="E12" s="79">
        <f>C12*'Нормы по школам'!D13/'Нормы по школам'!C13</f>
        <v>0.09856000000000002</v>
      </c>
      <c r="F12" s="79">
        <f>C12*'Нормы по школам'!E13/'Нормы по школам'!C13</f>
        <v>0.0192</v>
      </c>
      <c r="G12" s="79">
        <f>C12*'Нормы по школам'!F13/'Нормы по школам'!C13</f>
        <v>1.8022400000000003</v>
      </c>
      <c r="H12" s="80">
        <f>C12*'Нормы по школам'!G13/'Нормы по школам'!C13</f>
        <v>8.3584</v>
      </c>
      <c r="I12" s="102">
        <v>3.3</v>
      </c>
      <c r="J12" s="118">
        <f t="shared" si="1"/>
        <v>3.3</v>
      </c>
      <c r="K12" s="114">
        <f>J12/('Нормы по школам'!I13/100*25)*100</f>
        <v>65.99999999999999</v>
      </c>
      <c r="L12" s="81">
        <f>J12*'Нормы по школам'!J13/'Нормы по школам'!I13</f>
        <v>0.10164000000000002</v>
      </c>
      <c r="M12" s="81">
        <f>J12*'Нормы по школам'!K13/'Нормы по школам'!I13</f>
        <v>0.019799999999999998</v>
      </c>
      <c r="N12" s="81">
        <f>J12*'Нормы по школам'!L13/'Нормы по школам'!I13</f>
        <v>1.85856</v>
      </c>
      <c r="O12" s="82">
        <f>J12*'Нормы по школам'!M13/'Нормы по школам'!I13</f>
        <v>8.6196</v>
      </c>
      <c r="P12" s="124"/>
      <c r="Q12" s="118">
        <f>P12</f>
        <v>0</v>
      </c>
      <c r="R12" s="114">
        <f>Q12/('Нормы по школам'!C13/100*35)*100</f>
        <v>0</v>
      </c>
      <c r="S12" s="79">
        <f>Q12*'Нормы по школам'!D13/'Нормы по школам'!C13</f>
        <v>0</v>
      </c>
      <c r="T12" s="79">
        <f>Q12*'Нормы по школам'!E13/'Нормы по школам'!C13</f>
        <v>0</v>
      </c>
      <c r="U12" s="79">
        <f>Q12*'Нормы по школам'!F13/'Нормы по школам'!C13</f>
        <v>0</v>
      </c>
      <c r="V12" s="222">
        <f>Q12*'Нормы по школам'!G13/'Нормы по школам'!C13</f>
        <v>0</v>
      </c>
      <c r="W12" s="224"/>
      <c r="X12" s="126">
        <f t="shared" si="2"/>
        <v>0</v>
      </c>
      <c r="Y12" s="114">
        <f>X12/('Нормы по школам'!I13/100*35)*100</f>
        <v>0</v>
      </c>
      <c r="Z12" s="81">
        <f>X12*'Нормы по школам'!J13/'Нормы по школам'!I13</f>
        <v>0</v>
      </c>
      <c r="AA12" s="81">
        <f>X12*'Нормы по школам'!K13/'Нормы по школам'!I13</f>
        <v>0</v>
      </c>
      <c r="AB12" s="81">
        <f>X12*'Нормы по школам'!L13/'Нормы по школам'!I13</f>
        <v>0</v>
      </c>
      <c r="AC12" s="82">
        <f>X12*'Нормы по школам'!M13/'Нормы по школам'!I13</f>
        <v>0</v>
      </c>
      <c r="AD12" s="121"/>
      <c r="AE12" s="118">
        <f>AD12</f>
        <v>0</v>
      </c>
      <c r="AF12" s="114">
        <f>AE12/('Нормы по школам'!C13/100*60)*100</f>
        <v>0</v>
      </c>
      <c r="AG12" s="79">
        <f>AE12*'Нормы по школам'!D13/'Нормы по школам'!C13</f>
        <v>0</v>
      </c>
      <c r="AH12" s="79">
        <f>AE12*'Нормы по школам'!E13/'Нормы по школам'!C13</f>
        <v>0</v>
      </c>
      <c r="AI12" s="79">
        <f>AE12*'Нормы по школам'!F13/'Нормы по школам'!C13</f>
        <v>0</v>
      </c>
      <c r="AJ12" s="80">
        <f>AE12*'Нормы по школам'!G13/'Нормы по школам'!C13</f>
        <v>0</v>
      </c>
      <c r="AK12" s="121"/>
      <c r="AL12" s="118">
        <f t="shared" si="3"/>
        <v>0</v>
      </c>
      <c r="AM12" s="114">
        <f>AL12/('Нормы по школам'!I13/100*60)*100</f>
        <v>0</v>
      </c>
      <c r="AN12" s="81">
        <f>AL12*'Нормы по школам'!J13/'Нормы по школам'!I13</f>
        <v>0</v>
      </c>
      <c r="AO12" s="81">
        <f>AL12*'Нормы по школам'!K13/'Нормы по школам'!I13</f>
        <v>0</v>
      </c>
      <c r="AP12" s="81">
        <f>AL12*'Нормы по школам'!L13/'Нормы по школам'!I13</f>
        <v>0</v>
      </c>
      <c r="AQ12" s="82">
        <f>AL12*'Нормы по школам'!M13/'Нормы по школам'!I13</f>
        <v>0</v>
      </c>
    </row>
    <row r="13" spans="1:43" ht="15" customHeight="1">
      <c r="A13" s="111" t="s">
        <v>74</v>
      </c>
      <c r="B13" s="102">
        <v>45.8</v>
      </c>
      <c r="C13" s="118">
        <f t="shared" si="0"/>
        <v>45.8</v>
      </c>
      <c r="D13" s="114">
        <f>C13/('Нормы по школам'!C14/100*25)*100</f>
        <v>91.6</v>
      </c>
      <c r="E13" s="79">
        <f>C13*'Нормы по школам'!D14/'Нормы по школам'!C14</f>
        <v>0.2748</v>
      </c>
      <c r="F13" s="79">
        <f>C13*'Нормы по школам'!E14/'Нормы по школам'!C14</f>
        <v>0.0458</v>
      </c>
      <c r="G13" s="79">
        <f>C13*'Нормы по школам'!F14/'Нормы по школам'!C14</f>
        <v>5.335699999999999</v>
      </c>
      <c r="H13" s="80">
        <f>C13*'Нормы по школам'!G14/'Нормы по школам'!C14</f>
        <v>24.273999999999997</v>
      </c>
      <c r="I13" s="102">
        <v>43.5</v>
      </c>
      <c r="J13" s="118">
        <f t="shared" si="1"/>
        <v>43.5</v>
      </c>
      <c r="K13" s="114">
        <f>J13/('Нормы по школам'!I14/100*25)*100</f>
        <v>87</v>
      </c>
      <c r="L13" s="81">
        <f>J13*'Нормы по школам'!J14/'Нормы по школам'!I14</f>
        <v>0.26099999999999995</v>
      </c>
      <c r="M13" s="81">
        <f>J13*'Нормы по школам'!K14/'Нормы по школам'!I14</f>
        <v>0.043500000000000004</v>
      </c>
      <c r="N13" s="81">
        <f>J13*'Нормы по школам'!L14/'Нормы по школам'!I14</f>
        <v>5.067749999999999</v>
      </c>
      <c r="O13" s="82">
        <f>J13*'Нормы по школам'!M14/'Нормы по школам'!I14</f>
        <v>23.055</v>
      </c>
      <c r="P13" s="124"/>
      <c r="Q13" s="118">
        <f>P13</f>
        <v>0</v>
      </c>
      <c r="R13" s="114">
        <f>Q13/('Нормы по школам'!C14/100*35)*100</f>
        <v>0</v>
      </c>
      <c r="S13" s="79">
        <f>Q13*'Нормы по школам'!D14/'Нормы по школам'!C14</f>
        <v>0</v>
      </c>
      <c r="T13" s="79">
        <f>Q13*'Нормы по школам'!E14/'Нормы по школам'!C14</f>
        <v>0</v>
      </c>
      <c r="U13" s="79">
        <f>Q13*'Нормы по школам'!F14/'Нормы по школам'!C14</f>
        <v>0</v>
      </c>
      <c r="V13" s="222">
        <f>Q13*'Нормы по школам'!G14/'Нормы по школам'!C14</f>
        <v>0</v>
      </c>
      <c r="W13" s="224"/>
      <c r="X13" s="126">
        <f t="shared" si="2"/>
        <v>0</v>
      </c>
      <c r="Y13" s="114">
        <f>X13/('Нормы по школам'!I14/100*35)*100</f>
        <v>0</v>
      </c>
      <c r="Z13" s="81">
        <f>X13*'Нормы по школам'!J14/'Нормы по школам'!I14</f>
        <v>0</v>
      </c>
      <c r="AA13" s="81">
        <f>X13*'Нормы по школам'!K14/'Нормы по школам'!I14</f>
        <v>0</v>
      </c>
      <c r="AB13" s="81">
        <f>X13*'Нормы по школам'!L14/'Нормы по школам'!I14</f>
        <v>0</v>
      </c>
      <c r="AC13" s="82">
        <f>X13*'Нормы по школам'!M14/'Нормы по школам'!I14</f>
        <v>0</v>
      </c>
      <c r="AD13" s="121"/>
      <c r="AE13" s="118">
        <f>AD13</f>
        <v>0</v>
      </c>
      <c r="AF13" s="114">
        <f>AE13/('Нормы по школам'!C14/100*60)*100</f>
        <v>0</v>
      </c>
      <c r="AG13" s="79">
        <f>AE13*'Нормы по школам'!D14/'Нормы по школам'!C14</f>
        <v>0</v>
      </c>
      <c r="AH13" s="79">
        <f>AE13*'Нормы по школам'!E14/'Нормы по школам'!C14</f>
        <v>0</v>
      </c>
      <c r="AI13" s="79">
        <f>AE13*'Нормы по школам'!F14/'Нормы по школам'!C14</f>
        <v>0</v>
      </c>
      <c r="AJ13" s="80">
        <f>AE13*'Нормы по школам'!G14/'Нормы по школам'!C14</f>
        <v>0</v>
      </c>
      <c r="AK13" s="121"/>
      <c r="AL13" s="118">
        <f t="shared" si="3"/>
        <v>0</v>
      </c>
      <c r="AM13" s="114">
        <f>AL13/('Нормы по школам'!I14/100*60)*100</f>
        <v>0</v>
      </c>
      <c r="AN13" s="81">
        <f>AL13*'Нормы по школам'!J14/'Нормы по школам'!I14</f>
        <v>0</v>
      </c>
      <c r="AO13" s="81">
        <f>AL13*'Нормы по школам'!K14/'Нормы по школам'!I14</f>
        <v>0</v>
      </c>
      <c r="AP13" s="81">
        <f>AL13*'Нормы по школам'!L14/'Нормы по школам'!I14</f>
        <v>0</v>
      </c>
      <c r="AQ13" s="82">
        <f>AL13*'Нормы по школам'!M14/'Нормы по школам'!I14</f>
        <v>0</v>
      </c>
    </row>
    <row r="14" spans="1:43" ht="15" customHeight="1">
      <c r="A14" s="92" t="s">
        <v>59</v>
      </c>
      <c r="B14" s="102">
        <v>7.9</v>
      </c>
      <c r="C14" s="118">
        <f>B14*'Нормы по школам'!C15/'Нормы по школам'!B15</f>
        <v>7.181818181818182</v>
      </c>
      <c r="D14" s="114">
        <f>C14/('Нормы по школам'!C15/100*25)*100</f>
        <v>41.038961038961034</v>
      </c>
      <c r="E14" s="79">
        <f>C14*'Нормы по школам'!D15/'Нормы по школам'!C15</f>
        <v>1.3358181818181818</v>
      </c>
      <c r="F14" s="79">
        <f>C14*'Нормы по школам'!E15/'Нормы по школам'!C15</f>
        <v>1.149090909090909</v>
      </c>
      <c r="G14" s="79">
        <f>C14*'Нормы по школам'!F15/'Нормы по школам'!C15</f>
        <v>0</v>
      </c>
      <c r="H14" s="80">
        <f>C14*'Нормы по школам'!G15/'Нормы по школам'!C15</f>
        <v>15.656363636363634</v>
      </c>
      <c r="I14" s="102">
        <v>10.3</v>
      </c>
      <c r="J14" s="118">
        <f>I14*'Нормы по школам'!I15/'Нормы по школам'!H15</f>
        <v>9.34186046511628</v>
      </c>
      <c r="K14" s="114">
        <f>J14/('Нормы по школам'!I15/100*25)*100</f>
        <v>47.90697674418605</v>
      </c>
      <c r="L14" s="81">
        <f>J14*'Нормы по школам'!J15/'Нормы по школам'!I15</f>
        <v>1.7375860465116284</v>
      </c>
      <c r="M14" s="81">
        <f>J14*'Нормы по школам'!K15/'Нормы по школам'!I15</f>
        <v>1.494697674418605</v>
      </c>
      <c r="N14" s="81">
        <f>J14*'Нормы по школам'!L15/'Нормы по школам'!I15</f>
        <v>0</v>
      </c>
      <c r="O14" s="82">
        <f>J14*'Нормы по школам'!M15/'Нормы по школам'!I15</f>
        <v>20.365255813953492</v>
      </c>
      <c r="P14" s="124"/>
      <c r="Q14" s="118">
        <f>P14*'Нормы по школам'!C15/'Нормы по школам'!B15</f>
        <v>0</v>
      </c>
      <c r="R14" s="114">
        <f>Q14/('Нормы по школам'!C15/100*35)*100</f>
        <v>0</v>
      </c>
      <c r="S14" s="79">
        <f>Q14*'Нормы по школам'!D15/'Нормы по школам'!C15</f>
        <v>0</v>
      </c>
      <c r="T14" s="79">
        <f>Q14*'Нормы по школам'!E15/'Нормы по школам'!C15</f>
        <v>0</v>
      </c>
      <c r="U14" s="79">
        <f>Q14*'Нормы по школам'!F15/'Нормы по школам'!C15</f>
        <v>0</v>
      </c>
      <c r="V14" s="222">
        <f>Q14*'Нормы по школам'!G15/'Нормы по школам'!C15</f>
        <v>0</v>
      </c>
      <c r="W14" s="224"/>
      <c r="X14" s="126">
        <f>W14*'Нормы по школам'!I15/'Нормы по школам'!H15</f>
        <v>0</v>
      </c>
      <c r="Y14" s="114">
        <f>X14/('Нормы по школам'!I15/100*35)*100</f>
        <v>0</v>
      </c>
      <c r="Z14" s="81">
        <f>X14*'Нормы по школам'!J15/'Нормы по школам'!I15</f>
        <v>0</v>
      </c>
      <c r="AA14" s="81">
        <f>X14*'Нормы по школам'!K15/'Нормы по школам'!I15</f>
        <v>0</v>
      </c>
      <c r="AB14" s="81">
        <f>X14*'Нормы по школам'!L15/'Нормы по школам'!I15</f>
        <v>0</v>
      </c>
      <c r="AC14" s="82">
        <f>X14*'Нормы по школам'!M15/'Нормы по школам'!I15</f>
        <v>0</v>
      </c>
      <c r="AD14" s="121"/>
      <c r="AE14" s="118">
        <f>AD14*'Нормы по школам'!C15/'Нормы по школам'!B15</f>
        <v>0</v>
      </c>
      <c r="AF14" s="114">
        <f>AE14/('Нормы по школам'!C15/100*60)*100</f>
        <v>0</v>
      </c>
      <c r="AG14" s="79">
        <f>AE14*'Нормы по школам'!D15/'Нормы по школам'!C15</f>
        <v>0</v>
      </c>
      <c r="AH14" s="79">
        <f>AE14*'Нормы по школам'!E15/'Нормы по школам'!C15</f>
        <v>0</v>
      </c>
      <c r="AI14" s="79">
        <f>AE14*'Нормы по школам'!F15/'Нормы по школам'!C15</f>
        <v>0</v>
      </c>
      <c r="AJ14" s="80">
        <f>AE14*'Нормы по школам'!G15/'Нормы по школам'!C15</f>
        <v>0</v>
      </c>
      <c r="AK14" s="121"/>
      <c r="AL14" s="118">
        <f>AK14*'Нормы по школам'!I15/'Нормы по школам'!H15</f>
        <v>0</v>
      </c>
      <c r="AM14" s="114">
        <f>AL14/('Нормы по школам'!I15/100*60)*100</f>
        <v>0</v>
      </c>
      <c r="AN14" s="81">
        <f>AL14*'Нормы по школам'!J15/'Нормы по школам'!I15</f>
        <v>0</v>
      </c>
      <c r="AO14" s="81">
        <f>AL14*'Нормы по школам'!K15/'Нормы по школам'!I15</f>
        <v>0</v>
      </c>
      <c r="AP14" s="81">
        <f>AL14*'Нормы по школам'!L15/'Нормы по школам'!I15</f>
        <v>0</v>
      </c>
      <c r="AQ14" s="82">
        <f>AL14*'Нормы по школам'!M15/'Нормы по школам'!I15</f>
        <v>0</v>
      </c>
    </row>
    <row r="15" spans="1:43" ht="15" customHeight="1">
      <c r="A15" s="93" t="s">
        <v>54</v>
      </c>
      <c r="B15" s="102"/>
      <c r="C15" s="118">
        <f>B15*'Нормы по школам'!C16/'Нормы по школам'!B16</f>
        <v>0</v>
      </c>
      <c r="D15" s="114">
        <f>C15/('Нормы по школам'!C16/100*25)*100</f>
        <v>0</v>
      </c>
      <c r="E15" s="79">
        <f>C15*'Нормы по школам'!D16/'Нормы по школам'!C16</f>
        <v>0</v>
      </c>
      <c r="F15" s="79">
        <f>C15*'Нормы по школам'!E16/'Нормы по школам'!C16</f>
        <v>0</v>
      </c>
      <c r="G15" s="79">
        <f>C15*'Нормы по школам'!F16/'Нормы по школам'!C16</f>
        <v>0</v>
      </c>
      <c r="H15" s="80">
        <f>C15*'Нормы по школам'!G16/'Нормы по школам'!C16</f>
        <v>0</v>
      </c>
      <c r="I15" s="102"/>
      <c r="J15" s="118">
        <f>I15*'Нормы по школам'!I16/'Нормы по школам'!H16</f>
        <v>0</v>
      </c>
      <c r="K15" s="114">
        <f>J15/('Нормы по школам'!I16/100*25)*100</f>
        <v>0</v>
      </c>
      <c r="L15" s="81">
        <f>J15*'Нормы по школам'!J16/'Нормы по школам'!I16</f>
        <v>0</v>
      </c>
      <c r="M15" s="81">
        <f>J15*'Нормы по школам'!K16/'Нормы по школам'!I16</f>
        <v>0</v>
      </c>
      <c r="N15" s="81">
        <f>J15*'Нормы по школам'!L16/'Нормы по школам'!I16</f>
        <v>0</v>
      </c>
      <c r="O15" s="82">
        <f>J15*'Нормы по школам'!M16/'Нормы по школам'!I16</f>
        <v>0</v>
      </c>
      <c r="P15" s="124"/>
      <c r="Q15" s="118">
        <f>P15*'Нормы по школам'!C16/'Нормы по школам'!B16</f>
        <v>0</v>
      </c>
      <c r="R15" s="114">
        <f>Q15/('Нормы по школам'!C16/100*35)*100</f>
        <v>0</v>
      </c>
      <c r="S15" s="79">
        <f>Q15*'Нормы по школам'!D16/'Нормы по школам'!C16</f>
        <v>0</v>
      </c>
      <c r="T15" s="79">
        <f>Q15*'Нормы по школам'!E16/'Нормы по школам'!C16</f>
        <v>0</v>
      </c>
      <c r="U15" s="79">
        <f>Q15*'Нормы по школам'!F16/'Нормы по школам'!C16</f>
        <v>0</v>
      </c>
      <c r="V15" s="222">
        <f>Q15*'Нормы по школам'!G16/'Нормы по школам'!C16</f>
        <v>0</v>
      </c>
      <c r="W15" s="224"/>
      <c r="X15" s="126">
        <f>W15*'Нормы по школам'!I16/'Нормы по школам'!H16</f>
        <v>0</v>
      </c>
      <c r="Y15" s="114">
        <f>X15/('Нормы по школам'!I16/100*35)*100</f>
        <v>0</v>
      </c>
      <c r="Z15" s="81">
        <f>X15*'Нормы по школам'!J16/'Нормы по школам'!I16</f>
        <v>0</v>
      </c>
      <c r="AA15" s="81">
        <f>X15*'Нормы по школам'!K16/'Нормы по школам'!I16</f>
        <v>0</v>
      </c>
      <c r="AB15" s="81">
        <f>X15*'Нормы по школам'!L16/'Нормы по школам'!I16</f>
        <v>0</v>
      </c>
      <c r="AC15" s="82">
        <f>X15*'Нормы по школам'!M16/'Нормы по школам'!I16</f>
        <v>0</v>
      </c>
      <c r="AD15" s="121"/>
      <c r="AE15" s="118">
        <f>AD15*'Нормы по школам'!C16/'Нормы по школам'!B16</f>
        <v>0</v>
      </c>
      <c r="AF15" s="114">
        <f>AE15/('Нормы по школам'!C16/100*60)*100</f>
        <v>0</v>
      </c>
      <c r="AG15" s="79">
        <f>AE15*'Нормы по школам'!D16/'Нормы по школам'!C16</f>
        <v>0</v>
      </c>
      <c r="AH15" s="79">
        <f>AE15*'Нормы по школам'!E16/'Нормы по школам'!C16</f>
        <v>0</v>
      </c>
      <c r="AI15" s="79">
        <f>AE15*'Нормы по школам'!F16/'Нормы по школам'!C16</f>
        <v>0</v>
      </c>
      <c r="AJ15" s="80">
        <f>AE15*'Нормы по школам'!G16/'Нормы по школам'!C16</f>
        <v>0</v>
      </c>
      <c r="AK15" s="121"/>
      <c r="AL15" s="118">
        <f>AK15*'Нормы по школам'!I16/'Нормы по школам'!H16</f>
        <v>0</v>
      </c>
      <c r="AM15" s="114">
        <f>AL15/('Нормы по школам'!I16/100*60)*100</f>
        <v>0</v>
      </c>
      <c r="AN15" s="81">
        <f>AL15*'Нормы по школам'!J16/'Нормы по школам'!I16</f>
        <v>0</v>
      </c>
      <c r="AO15" s="81">
        <f>AL15*'Нормы по школам'!K16/'Нормы по школам'!I16</f>
        <v>0</v>
      </c>
      <c r="AP15" s="81">
        <f>AL15*'Нормы по школам'!L16/'Нормы по школам'!I16</f>
        <v>0</v>
      </c>
      <c r="AQ15" s="82">
        <f>AL15*'Нормы по школам'!M16/'Нормы по школам'!I16</f>
        <v>0</v>
      </c>
    </row>
    <row r="16" spans="1:43" ht="15" customHeight="1">
      <c r="A16" s="92" t="s">
        <v>60</v>
      </c>
      <c r="B16" s="102"/>
      <c r="C16" s="118">
        <f>B16*'Нормы по школам'!C17/'Нормы по школам'!B17</f>
        <v>0</v>
      </c>
      <c r="D16" s="114">
        <f>C16/('Нормы по школам'!C17/100*25)*100</f>
        <v>0</v>
      </c>
      <c r="E16" s="79">
        <f>C16*'Нормы по школам'!D17/'Нормы по школам'!C17</f>
        <v>0</v>
      </c>
      <c r="F16" s="79">
        <f>C16*'Нормы по школам'!E17/'Нормы по школам'!C17</f>
        <v>0</v>
      </c>
      <c r="G16" s="79">
        <f>C16*'Нормы по школам'!F17/'Нормы по школам'!C17</f>
        <v>0</v>
      </c>
      <c r="H16" s="80">
        <f>C16*'Нормы по школам'!G17/'Нормы по школам'!C17</f>
        <v>0</v>
      </c>
      <c r="I16" s="102"/>
      <c r="J16" s="118">
        <f>I16*'Нормы по школам'!I17/'Нормы по школам'!H17</f>
        <v>0</v>
      </c>
      <c r="K16" s="114">
        <f>J16/('Нормы по школам'!I17/100*25)*100</f>
        <v>0</v>
      </c>
      <c r="L16" s="81">
        <f>J16*'Нормы по школам'!J17/'Нормы по школам'!I17</f>
        <v>0</v>
      </c>
      <c r="M16" s="81">
        <f>J16*'Нормы по школам'!K17/'Нормы по школам'!I17</f>
        <v>0</v>
      </c>
      <c r="N16" s="81">
        <f>J16*'Нормы по школам'!L17/'Нормы по школам'!I17</f>
        <v>0</v>
      </c>
      <c r="O16" s="82">
        <f>J16*'Нормы по школам'!M17/'Нормы по школам'!I17</f>
        <v>0</v>
      </c>
      <c r="P16" s="124"/>
      <c r="Q16" s="118">
        <f>P16*'Нормы по школам'!C17/'Нормы по школам'!B17</f>
        <v>0</v>
      </c>
      <c r="R16" s="114">
        <f>Q16/('Нормы по школам'!C17/100*35)*100</f>
        <v>0</v>
      </c>
      <c r="S16" s="79">
        <f>Q16*'Нормы по школам'!D17/'Нормы по школам'!C17</f>
        <v>0</v>
      </c>
      <c r="T16" s="79">
        <f>Q16*'Нормы по школам'!E17/'Нормы по школам'!C17</f>
        <v>0</v>
      </c>
      <c r="U16" s="79">
        <f>Q16*'Нормы по школам'!F17/'Нормы по школам'!C17</f>
        <v>0</v>
      </c>
      <c r="V16" s="222">
        <f>Q16*'Нормы по школам'!G17/'Нормы по школам'!C17</f>
        <v>0</v>
      </c>
      <c r="W16" s="224"/>
      <c r="X16" s="126">
        <f>W16*'Нормы по школам'!I17/'Нормы по школам'!H17</f>
        <v>0</v>
      </c>
      <c r="Y16" s="114">
        <f>X16/('Нормы по школам'!I17/100*35)*100</f>
        <v>0</v>
      </c>
      <c r="Z16" s="81">
        <f>X16*'Нормы по школам'!J17/'Нормы по школам'!I17</f>
        <v>0</v>
      </c>
      <c r="AA16" s="81">
        <f>X16*'Нормы по школам'!K17/'Нормы по школам'!I17</f>
        <v>0</v>
      </c>
      <c r="AB16" s="81">
        <f>X16*'Нормы по школам'!L17/'Нормы по школам'!I17</f>
        <v>0</v>
      </c>
      <c r="AC16" s="82">
        <f>X16*'Нормы по школам'!M17/'Нормы по школам'!I17</f>
        <v>0</v>
      </c>
      <c r="AD16" s="121"/>
      <c r="AE16" s="118">
        <f>AD16*'Нормы по школам'!C17/'Нормы по школам'!B17</f>
        <v>0</v>
      </c>
      <c r="AF16" s="114">
        <f>AE16/('Нормы по школам'!C17/100*60)*100</f>
        <v>0</v>
      </c>
      <c r="AG16" s="79">
        <f>AE16*'Нормы по школам'!D17/'Нормы по школам'!C17</f>
        <v>0</v>
      </c>
      <c r="AH16" s="79">
        <f>AE16*'Нормы по школам'!E17/'Нормы по школам'!C17</f>
        <v>0</v>
      </c>
      <c r="AI16" s="79">
        <f>AE16*'Нормы по школам'!F17/'Нормы по школам'!C17</f>
        <v>0</v>
      </c>
      <c r="AJ16" s="80">
        <f>AE16*'Нормы по школам'!G17/'Нормы по школам'!C17</f>
        <v>0</v>
      </c>
      <c r="AK16" s="121"/>
      <c r="AL16" s="118">
        <f>AK16*'Нормы по школам'!I17/'Нормы по школам'!H17</f>
        <v>0</v>
      </c>
      <c r="AM16" s="114">
        <f>AL16/('Нормы по школам'!I17/100*60)*100</f>
        <v>0</v>
      </c>
      <c r="AN16" s="81">
        <f>AL16*'Нормы по школам'!J17/'Нормы по школам'!I17</f>
        <v>0</v>
      </c>
      <c r="AO16" s="81">
        <f>AL16*'Нормы по школам'!K17/'Нормы по школам'!I17</f>
        <v>0</v>
      </c>
      <c r="AP16" s="81">
        <f>AL16*'Нормы по школам'!L17/'Нормы по школам'!I17</f>
        <v>0</v>
      </c>
      <c r="AQ16" s="82">
        <f>AL16*'Нормы по школам'!M17/'Нормы по школам'!I17</f>
        <v>0</v>
      </c>
    </row>
    <row r="17" spans="1:43" ht="15" customHeight="1">
      <c r="A17" s="93" t="s">
        <v>61</v>
      </c>
      <c r="B17" s="102"/>
      <c r="C17" s="118">
        <f>B17*'Нормы по школам'!C18/'Нормы по школам'!B18</f>
        <v>0</v>
      </c>
      <c r="D17" s="114">
        <f>C17/('Нормы по школам'!C18/100*25)*100</f>
        <v>0</v>
      </c>
      <c r="E17" s="79">
        <f>C17*'Нормы по школам'!D18/'Нормы по школам'!C18</f>
        <v>0</v>
      </c>
      <c r="F17" s="79">
        <f>C17*'Нормы по школам'!E18/'Нормы по школам'!C18</f>
        <v>0</v>
      </c>
      <c r="G17" s="79">
        <f>C17*'Нормы по школам'!F18/'Нормы по школам'!C18</f>
        <v>0</v>
      </c>
      <c r="H17" s="80">
        <f>C17*'Нормы по школам'!G18/'Нормы по школам'!C18</f>
        <v>0</v>
      </c>
      <c r="I17" s="102"/>
      <c r="J17" s="118">
        <f>I17*'Нормы по школам'!I18/'Нормы по школам'!H18</f>
        <v>0</v>
      </c>
      <c r="K17" s="114">
        <f>J17/('Нормы по школам'!I18/100*25)*100</f>
        <v>0</v>
      </c>
      <c r="L17" s="81">
        <f>J17*'Нормы по школам'!J18/'Нормы по школам'!I18</f>
        <v>0</v>
      </c>
      <c r="M17" s="81">
        <f>J17*'Нормы по школам'!K18/'Нормы по школам'!I18</f>
        <v>0</v>
      </c>
      <c r="N17" s="81">
        <f>J17*'Нормы по школам'!L18/'Нормы по школам'!I18</f>
        <v>0</v>
      </c>
      <c r="O17" s="82">
        <f>J17*'Нормы по школам'!M18/'Нормы по школам'!I18</f>
        <v>0</v>
      </c>
      <c r="P17" s="124"/>
      <c r="Q17" s="118">
        <f>P17*'Нормы по школам'!C18/'Нормы по школам'!B18</f>
        <v>0</v>
      </c>
      <c r="R17" s="114">
        <f>Q17/('Нормы по школам'!C18/100*35)*100</f>
        <v>0</v>
      </c>
      <c r="S17" s="79">
        <f>Q17*'Нормы по школам'!D18/'Нормы по школам'!C18</f>
        <v>0</v>
      </c>
      <c r="T17" s="79">
        <f>Q17*'Нормы по школам'!E18/'Нормы по школам'!C18</f>
        <v>0</v>
      </c>
      <c r="U17" s="79">
        <f>Q17*'Нормы по школам'!F18/'Нормы по школам'!C18</f>
        <v>0</v>
      </c>
      <c r="V17" s="222">
        <f>Q17*'Нормы по школам'!G18/'Нормы по школам'!C18</f>
        <v>0</v>
      </c>
      <c r="W17" s="224"/>
      <c r="X17" s="126">
        <f>W17*'Нормы по школам'!I18/'Нормы по школам'!H18</f>
        <v>0</v>
      </c>
      <c r="Y17" s="114">
        <f>X17/('Нормы по школам'!I18/100*35)*100</f>
        <v>0</v>
      </c>
      <c r="Z17" s="81">
        <f>X17*'Нормы по школам'!J18/'Нормы по школам'!I18</f>
        <v>0</v>
      </c>
      <c r="AA17" s="81">
        <f>X17*'Нормы по школам'!K18/'Нормы по школам'!I18</f>
        <v>0</v>
      </c>
      <c r="AB17" s="81">
        <f>X17*'Нормы по школам'!L18/'Нормы по школам'!I18</f>
        <v>0</v>
      </c>
      <c r="AC17" s="82">
        <f>X17*'Нормы по школам'!M18/'Нормы по школам'!I18</f>
        <v>0</v>
      </c>
      <c r="AD17" s="121"/>
      <c r="AE17" s="118">
        <f>AD17*'Нормы по школам'!C18/'Нормы по школам'!B18</f>
        <v>0</v>
      </c>
      <c r="AF17" s="114">
        <f>AE17/('Нормы по школам'!C18/100*60)*100</f>
        <v>0</v>
      </c>
      <c r="AG17" s="79">
        <f>AE17*'Нормы по школам'!D18/'Нормы по школам'!C18</f>
        <v>0</v>
      </c>
      <c r="AH17" s="79">
        <f>AE17*'Нормы по школам'!E18/'Нормы по школам'!C18</f>
        <v>0</v>
      </c>
      <c r="AI17" s="79">
        <f>AE17*'Нормы по школам'!F18/'Нормы по школам'!C18</f>
        <v>0</v>
      </c>
      <c r="AJ17" s="80">
        <f>AE17*'Нормы по школам'!G18/'Нормы по школам'!C18</f>
        <v>0</v>
      </c>
      <c r="AK17" s="121"/>
      <c r="AL17" s="118">
        <f>AK17*'Нормы по школам'!I18/'Нормы по школам'!H18</f>
        <v>0</v>
      </c>
      <c r="AM17" s="114">
        <f>AL17/('Нормы по школам'!I18/100*60)*100</f>
        <v>0</v>
      </c>
      <c r="AN17" s="81">
        <f>AL17*'Нормы по школам'!J18/'Нормы по школам'!I18</f>
        <v>0</v>
      </c>
      <c r="AO17" s="81">
        <f>AL17*'Нормы по школам'!K18/'Нормы по школам'!I18</f>
        <v>0</v>
      </c>
      <c r="AP17" s="81">
        <f>AL17*'Нормы по школам'!L18/'Нормы по школам'!I18</f>
        <v>0</v>
      </c>
      <c r="AQ17" s="82">
        <f>AL17*'Нормы по школам'!M18/'Нормы по школам'!I18</f>
        <v>0</v>
      </c>
    </row>
    <row r="18" spans="1:43" ht="15" customHeight="1">
      <c r="A18" s="92" t="s">
        <v>45</v>
      </c>
      <c r="B18" s="102">
        <v>12.1</v>
      </c>
      <c r="C18" s="118">
        <f>B18*'Нормы по школам'!C19/'Нормы по школам'!B19</f>
        <v>11.696666666666665</v>
      </c>
      <c r="D18" s="114">
        <f>C18/('Нормы по школам'!C19/100*25)*100</f>
        <v>80.66666666666666</v>
      </c>
      <c r="E18" s="79">
        <f>C18*'Нормы по школам'!D19/'Нормы по школам'!C19</f>
        <v>1.9299499999999998</v>
      </c>
      <c r="F18" s="79">
        <f>C18*'Нормы по школам'!E19/'Нормы по школам'!C19</f>
        <v>0.4522711111111111</v>
      </c>
      <c r="G18" s="79">
        <f>C18*'Нормы по школам'!F19/'Нормы по школам'!C19</f>
        <v>0</v>
      </c>
      <c r="H18" s="80">
        <f>C18*'Нормы по школам'!G19/'Нормы по школам'!C19</f>
        <v>11.813633333333332</v>
      </c>
      <c r="I18" s="102">
        <v>13.8</v>
      </c>
      <c r="J18" s="118">
        <f>I18*'Нормы по школам'!I19/'Нормы по школам'!H19</f>
        <v>13.282500000000002</v>
      </c>
      <c r="K18" s="114">
        <f>J18/('Нормы по школам'!I19/100*25)*100</f>
        <v>69.00000000000001</v>
      </c>
      <c r="L18" s="81">
        <f>J18*'Нормы по школам'!J19/'Нормы по школам'!I19</f>
        <v>2.1916125000000006</v>
      </c>
      <c r="M18" s="81">
        <f>J18*'Нормы по школам'!K19/'Нормы по школам'!I19</f>
        <v>0.5135900000000002</v>
      </c>
      <c r="N18" s="81">
        <f>J18*'Нормы по школам'!L19/'Нормы по школам'!I19</f>
        <v>0</v>
      </c>
      <c r="O18" s="82">
        <f>J18*'Нормы по школам'!M19/'Нормы по школам'!I19</f>
        <v>13.415325000000001</v>
      </c>
      <c r="P18" s="124"/>
      <c r="Q18" s="118">
        <f>P18*'Нормы по школам'!C19/'Нормы по школам'!B19</f>
        <v>0</v>
      </c>
      <c r="R18" s="114">
        <f>Q18/('Нормы по школам'!C19/100*35)*100</f>
        <v>0</v>
      </c>
      <c r="S18" s="79">
        <f>Q18*'Нормы по школам'!D19/'Нормы по школам'!C19</f>
        <v>0</v>
      </c>
      <c r="T18" s="79">
        <f>Q18*'Нормы по школам'!E19/'Нормы по школам'!C19</f>
        <v>0</v>
      </c>
      <c r="U18" s="79">
        <f>Q18*'Нормы по школам'!F19/'Нормы по школам'!C19</f>
        <v>0</v>
      </c>
      <c r="V18" s="222">
        <f>Q18*'Нормы по школам'!G19/'Нормы по школам'!C19</f>
        <v>0</v>
      </c>
      <c r="W18" s="224"/>
      <c r="X18" s="126">
        <f>W18*'Нормы по школам'!I19/'Нормы по школам'!H19</f>
        <v>0</v>
      </c>
      <c r="Y18" s="114">
        <f>X18/('Нормы по школам'!I19/100*35)*100</f>
        <v>0</v>
      </c>
      <c r="Z18" s="81">
        <f>X18*'Нормы по школам'!J19/'Нормы по школам'!I19</f>
        <v>0</v>
      </c>
      <c r="AA18" s="81">
        <f>X18*'Нормы по школам'!K19/'Нормы по школам'!I19</f>
        <v>0</v>
      </c>
      <c r="AB18" s="81">
        <f>X18*'Нормы по школам'!L19/'Нормы по школам'!I19</f>
        <v>0</v>
      </c>
      <c r="AC18" s="82">
        <f>X18*'Нормы по школам'!M19/'Нормы по школам'!I19</f>
        <v>0</v>
      </c>
      <c r="AD18" s="121"/>
      <c r="AE18" s="118">
        <f>AD18*'Нормы по школам'!C19/'Нормы по школам'!B19</f>
        <v>0</v>
      </c>
      <c r="AF18" s="114">
        <f>AE18/('Нормы по школам'!C19/100*60)*100</f>
        <v>0</v>
      </c>
      <c r="AG18" s="79">
        <f>AE18*'Нормы по школам'!D19/'Нормы по школам'!C19</f>
        <v>0</v>
      </c>
      <c r="AH18" s="79">
        <f>AE18*'Нормы по школам'!E19/'Нормы по школам'!C19</f>
        <v>0</v>
      </c>
      <c r="AI18" s="79">
        <f>AE18*'Нормы по школам'!F19/'Нормы по школам'!C19</f>
        <v>0</v>
      </c>
      <c r="AJ18" s="80">
        <f>AE18*'Нормы по школам'!G19/'Нормы по школам'!C19</f>
        <v>0</v>
      </c>
      <c r="AK18" s="121"/>
      <c r="AL18" s="118">
        <f>AK18*'Нормы по школам'!I19/'Нормы по школам'!H19</f>
        <v>0</v>
      </c>
      <c r="AM18" s="114">
        <f>AL18/('Нормы по школам'!I19/100*60)*100</f>
        <v>0</v>
      </c>
      <c r="AN18" s="81">
        <f>AL18*'Нормы по школам'!J19/'Нормы по школам'!I19</f>
        <v>0</v>
      </c>
      <c r="AO18" s="81">
        <f>AL18*'Нормы по школам'!K19/'Нормы по школам'!I19</f>
        <v>0</v>
      </c>
      <c r="AP18" s="81">
        <f>AL18*'Нормы по школам'!L19/'Нормы по школам'!I19</f>
        <v>0</v>
      </c>
      <c r="AQ18" s="82">
        <f>AL18*'Нормы по школам'!M19/'Нормы по школам'!I19</f>
        <v>0</v>
      </c>
    </row>
    <row r="19" spans="1:43" s="27" customFormat="1" ht="15" customHeight="1">
      <c r="A19" s="94" t="s">
        <v>27</v>
      </c>
      <c r="B19" s="102">
        <v>9.8</v>
      </c>
      <c r="C19" s="118">
        <f>B19*'Нормы по школам'!C20/'Нормы по школам'!B20</f>
        <v>9.604000000000001</v>
      </c>
      <c r="D19" s="114">
        <f>C19/('Нормы по школам'!C20/100*25)*100</f>
        <v>261.33333333333337</v>
      </c>
      <c r="E19" s="79">
        <f>C19*'Нормы по школам'!D20/'Нормы по школам'!C20</f>
        <v>1.2293120000000002</v>
      </c>
      <c r="F19" s="79">
        <f>C19*'Нормы по школам'!E20/'Нормы по школам'!C20</f>
        <v>2.1320880000000004</v>
      </c>
      <c r="G19" s="79">
        <f>C19*'Нормы по школам'!F20/'Нормы по школам'!C20</f>
        <v>0.14406</v>
      </c>
      <c r="H19" s="80">
        <f>C19*'Нормы по школам'!G20/'Нормы по школам'!C20</f>
        <v>24.682280000000002</v>
      </c>
      <c r="I19" s="102">
        <v>10.9</v>
      </c>
      <c r="J19" s="118">
        <f>I19*'Нормы по школам'!I20/'Нормы по школам'!H20</f>
        <v>10.682</v>
      </c>
      <c r="K19" s="114">
        <f>J19/('Нормы по школам'!I20/100*25)*100</f>
        <v>217.99999999999997</v>
      </c>
      <c r="L19" s="81">
        <f>J19*'Нормы по школам'!J20/'Нормы по школам'!I20</f>
        <v>1.367296</v>
      </c>
      <c r="M19" s="81">
        <f>J19*'Нормы по школам'!K20/'Нормы по школам'!I20</f>
        <v>2.371404</v>
      </c>
      <c r="N19" s="81">
        <f>J19*'Нормы по школам'!L20/'Нормы по школам'!I20</f>
        <v>0.16023</v>
      </c>
      <c r="O19" s="82">
        <f>J19*'Нормы по школам'!M20/'Нормы по школам'!I20</f>
        <v>27.452740000000006</v>
      </c>
      <c r="P19" s="124"/>
      <c r="Q19" s="118">
        <f>P19*'Нормы по школам'!C20/'Нормы по школам'!B20</f>
        <v>0</v>
      </c>
      <c r="R19" s="114">
        <f>Q19/('Нормы по школам'!C20/100*35)*100</f>
        <v>0</v>
      </c>
      <c r="S19" s="79">
        <f>Q19*'Нормы по школам'!D20/'Нормы по школам'!C20</f>
        <v>0</v>
      </c>
      <c r="T19" s="79">
        <f>Q19*'Нормы по школам'!E20/'Нормы по школам'!C20</f>
        <v>0</v>
      </c>
      <c r="U19" s="79">
        <f>Q19*'Нормы по школам'!F20/'Нормы по школам'!C20</f>
        <v>0</v>
      </c>
      <c r="V19" s="222">
        <f>Q19*'Нормы по школам'!G20/'Нормы по школам'!C20</f>
        <v>0</v>
      </c>
      <c r="W19" s="224"/>
      <c r="X19" s="126">
        <f>W19*'Нормы по школам'!I20/'Нормы по школам'!H20</f>
        <v>0</v>
      </c>
      <c r="Y19" s="114">
        <f>X19/('Нормы по школам'!I20/100*35)*100</f>
        <v>0</v>
      </c>
      <c r="Z19" s="81">
        <f>X19*'Нормы по школам'!J20/'Нормы по школам'!I20</f>
        <v>0</v>
      </c>
      <c r="AA19" s="81">
        <f>X19*'Нормы по школам'!K20/'Нормы по школам'!I20</f>
        <v>0</v>
      </c>
      <c r="AB19" s="81">
        <f>X19*'Нормы по школам'!L20/'Нормы по школам'!I20</f>
        <v>0</v>
      </c>
      <c r="AC19" s="82">
        <f>X19*'Нормы по школам'!M20/'Нормы по школам'!I20</f>
        <v>0</v>
      </c>
      <c r="AD19" s="121"/>
      <c r="AE19" s="118">
        <f>AD19*'Нормы по школам'!C20/'Нормы по школам'!B20</f>
        <v>0</v>
      </c>
      <c r="AF19" s="114">
        <f>AE19/('Нормы по школам'!C20/100*60)*100</f>
        <v>0</v>
      </c>
      <c r="AG19" s="79">
        <f>AE19*'Нормы по школам'!D20/'Нормы по школам'!C20</f>
        <v>0</v>
      </c>
      <c r="AH19" s="79">
        <f>AE19*'Нормы по школам'!E20/'Нормы по школам'!C20</f>
        <v>0</v>
      </c>
      <c r="AI19" s="79">
        <f>AE19*'Нормы по школам'!F20/'Нормы по школам'!C20</f>
        <v>0</v>
      </c>
      <c r="AJ19" s="80">
        <f>AE19*'Нормы по школам'!G20/'Нормы по школам'!C20</f>
        <v>0</v>
      </c>
      <c r="AK19" s="121"/>
      <c r="AL19" s="118">
        <f>AK19*'Нормы по школам'!I20/'Нормы по школам'!H20</f>
        <v>0</v>
      </c>
      <c r="AM19" s="114">
        <f>AL19/('Нормы по школам'!I20/100*60)*100</f>
        <v>0</v>
      </c>
      <c r="AN19" s="81">
        <f>AL19*'Нормы по школам'!J20/'Нормы по школам'!I20</f>
        <v>0</v>
      </c>
      <c r="AO19" s="81">
        <f>AL19*'Нормы по школам'!K20/'Нормы по школам'!I20</f>
        <v>0</v>
      </c>
      <c r="AP19" s="81">
        <f>AL19*'Нормы по школам'!L20/'Нормы по школам'!I20</f>
        <v>0</v>
      </c>
      <c r="AQ19" s="82">
        <f>AL19*'Нормы по школам'!M20/'Нормы по школам'!I20</f>
        <v>0</v>
      </c>
    </row>
    <row r="20" spans="1:43" s="27" customFormat="1" ht="15" customHeight="1">
      <c r="A20" s="94" t="s">
        <v>71</v>
      </c>
      <c r="B20" s="102"/>
      <c r="C20" s="118">
        <f t="shared" si="0"/>
        <v>0</v>
      </c>
      <c r="D20" s="114">
        <f>C20/('Нормы по школам'!C21/100*25)*100</f>
        <v>0</v>
      </c>
      <c r="E20" s="79">
        <f>C20*'Нормы по школам'!D21/'Нормы по школам'!C21</f>
        <v>0</v>
      </c>
      <c r="F20" s="79">
        <f>C20*'Нормы по школам'!E21/'Нормы по школам'!C21</f>
        <v>0</v>
      </c>
      <c r="G20" s="79">
        <f>C20*'Нормы по школам'!F21/'Нормы по школам'!C21</f>
        <v>0</v>
      </c>
      <c r="H20" s="80">
        <f>C20*'Нормы по школам'!G21/'Нормы по школам'!C21</f>
        <v>0</v>
      </c>
      <c r="I20" s="102"/>
      <c r="J20" s="118">
        <f t="shared" si="1"/>
        <v>0</v>
      </c>
      <c r="K20" s="114">
        <f>J20/('Нормы по школам'!I21/100*25)*100</f>
        <v>0</v>
      </c>
      <c r="L20" s="81">
        <f>J20*'Нормы по школам'!J21/'Нормы по школам'!I21</f>
        <v>0</v>
      </c>
      <c r="M20" s="81">
        <f>J20*'Нормы по школам'!K21/'Нормы по школам'!I21</f>
        <v>0</v>
      </c>
      <c r="N20" s="81">
        <f>J20*'Нормы по школам'!L21/'Нормы по школам'!I21</f>
        <v>0</v>
      </c>
      <c r="O20" s="82">
        <f>J20*'Нормы по школам'!M21/'Нормы по школам'!I21</f>
        <v>0</v>
      </c>
      <c r="P20" s="124"/>
      <c r="Q20" s="118">
        <f>P20</f>
        <v>0</v>
      </c>
      <c r="R20" s="114">
        <f>Q20/('Нормы по школам'!C21/100*35)*100</f>
        <v>0</v>
      </c>
      <c r="S20" s="79">
        <f>Q20*'Нормы по школам'!D21/'Нормы по школам'!C21</f>
        <v>0</v>
      </c>
      <c r="T20" s="79">
        <f>Q20*'Нормы по школам'!E21/'Нормы по школам'!C21</f>
        <v>0</v>
      </c>
      <c r="U20" s="79">
        <f>Q20*'Нормы по школам'!F21/'Нормы по школам'!C21</f>
        <v>0</v>
      </c>
      <c r="V20" s="222">
        <f>Q20*'Нормы по школам'!G21/'Нормы по школам'!C21</f>
        <v>0</v>
      </c>
      <c r="W20" s="224"/>
      <c r="X20" s="126">
        <f t="shared" si="2"/>
        <v>0</v>
      </c>
      <c r="Y20" s="114">
        <f>X20/('Нормы по школам'!I21/100*35)*100</f>
        <v>0</v>
      </c>
      <c r="Z20" s="81">
        <f>X20*'Нормы по школам'!J21/'Нормы по школам'!I21</f>
        <v>0</v>
      </c>
      <c r="AA20" s="81">
        <f>X20*'Нормы по школам'!K21/'Нормы по школам'!I21</f>
        <v>0</v>
      </c>
      <c r="AB20" s="81">
        <f>X20*'Нормы по школам'!L21/'Нормы по школам'!I21</f>
        <v>0</v>
      </c>
      <c r="AC20" s="82">
        <f>X20*'Нормы по школам'!M21/'Нормы по школам'!I21</f>
        <v>0</v>
      </c>
      <c r="AD20" s="121"/>
      <c r="AE20" s="118">
        <f>AD20</f>
        <v>0</v>
      </c>
      <c r="AF20" s="114">
        <f>AE20/('Нормы по школам'!C21/100*60)*100</f>
        <v>0</v>
      </c>
      <c r="AG20" s="79">
        <f>AE20*'Нормы по школам'!D21/'Нормы по школам'!C21</f>
        <v>0</v>
      </c>
      <c r="AH20" s="79">
        <f>AE20*'Нормы по школам'!E21/'Нормы по школам'!C21</f>
        <v>0</v>
      </c>
      <c r="AI20" s="79">
        <f>AE20*'Нормы по школам'!F21/'Нормы по школам'!C21</f>
        <v>0</v>
      </c>
      <c r="AJ20" s="80">
        <f>AE20*'Нормы по школам'!G21/'Нормы по школам'!C21</f>
        <v>0</v>
      </c>
      <c r="AK20" s="121"/>
      <c r="AL20" s="118">
        <f t="shared" si="3"/>
        <v>0</v>
      </c>
      <c r="AM20" s="114">
        <f>AL20/('Нормы по школам'!I21/100*60)*100</f>
        <v>0</v>
      </c>
      <c r="AN20" s="81">
        <f>AL20*'Нормы по школам'!J21/'Нормы по школам'!I21</f>
        <v>0</v>
      </c>
      <c r="AO20" s="81">
        <f>AL20*'Нормы по школам'!K21/'Нормы по школам'!I21</f>
        <v>0</v>
      </c>
      <c r="AP20" s="81">
        <f>AL20*'Нормы по школам'!L21/'Нормы по школам'!I21</f>
        <v>0</v>
      </c>
      <c r="AQ20" s="82">
        <f>AL20*'Нормы по школам'!M21/'Нормы по школам'!I21</f>
        <v>0</v>
      </c>
    </row>
    <row r="21" spans="1:43" s="27" customFormat="1" ht="15" customHeight="1">
      <c r="A21" s="107" t="s">
        <v>73</v>
      </c>
      <c r="B21" s="102">
        <v>67.1</v>
      </c>
      <c r="C21" s="118">
        <f t="shared" si="0"/>
        <v>67.1</v>
      </c>
      <c r="D21" s="114">
        <f>C21/('Нормы по школам'!C22/100*25)*100</f>
        <v>89.46666666666665</v>
      </c>
      <c r="E21" s="79">
        <f>C21*'Нормы по школам'!D22/'Нормы по школам'!C22</f>
        <v>1.9458999999999995</v>
      </c>
      <c r="F21" s="79">
        <f>C21*'Нормы по школам'!E22/'Нормы по школам'!C22</f>
        <v>2.1471999999999998</v>
      </c>
      <c r="G21" s="79">
        <f>C21*'Нормы по школам'!F22/'Нормы по школам'!C22</f>
        <v>3.1536999999999997</v>
      </c>
      <c r="H21" s="80">
        <f>C21*'Нормы по школам'!G22/'Нормы по школам'!C22</f>
        <v>40.25999999999999</v>
      </c>
      <c r="I21" s="102">
        <v>67.2</v>
      </c>
      <c r="J21" s="118">
        <f t="shared" si="1"/>
        <v>67.2</v>
      </c>
      <c r="K21" s="114">
        <f>J21/('Нормы по школам'!I22/100*25)*100</f>
        <v>89.60000000000001</v>
      </c>
      <c r="L21" s="81">
        <f>J21*'Нормы по школам'!J22/'Нормы по школам'!I22</f>
        <v>1.9487999999999999</v>
      </c>
      <c r="M21" s="81">
        <f>J21*'Нормы по школам'!K22/'Нормы по школам'!I22</f>
        <v>2.1504</v>
      </c>
      <c r="N21" s="81">
        <f>J21*'Нормы по школам'!L22/'Нормы по школам'!I22</f>
        <v>3.1584</v>
      </c>
      <c r="O21" s="82">
        <f>J21*'Нормы по школам'!M22/'Нормы по школам'!I22</f>
        <v>40.32</v>
      </c>
      <c r="P21" s="124"/>
      <c r="Q21" s="118">
        <f>P21</f>
        <v>0</v>
      </c>
      <c r="R21" s="114">
        <f>Q21/('Нормы по школам'!C22/100*35)*100</f>
        <v>0</v>
      </c>
      <c r="S21" s="79">
        <f>Q21*'Нормы по школам'!D22/'Нормы по школам'!C22</f>
        <v>0</v>
      </c>
      <c r="T21" s="79">
        <f>Q21*'Нормы по школам'!E22/'Нормы по школам'!C22</f>
        <v>0</v>
      </c>
      <c r="U21" s="79">
        <f>Q21*'Нормы по школам'!F22/'Нормы по школам'!C22</f>
        <v>0</v>
      </c>
      <c r="V21" s="222">
        <f>Q21*'Нормы по школам'!G22/'Нормы по школам'!C22</f>
        <v>0</v>
      </c>
      <c r="W21" s="224"/>
      <c r="X21" s="126">
        <f t="shared" si="2"/>
        <v>0</v>
      </c>
      <c r="Y21" s="114">
        <f>X21/('Нормы по школам'!I22/100*35)*100</f>
        <v>0</v>
      </c>
      <c r="Z21" s="81">
        <f>X21*'Нормы по школам'!J22/'Нормы по школам'!I22</f>
        <v>0</v>
      </c>
      <c r="AA21" s="81">
        <f>X21*'Нормы по школам'!K22/'Нормы по школам'!I22</f>
        <v>0</v>
      </c>
      <c r="AB21" s="81">
        <f>X21*'Нормы по школам'!L22/'Нормы по школам'!I22</f>
        <v>0</v>
      </c>
      <c r="AC21" s="82">
        <f>X21*'Нормы по школам'!M22/'Нормы по школам'!I22</f>
        <v>0</v>
      </c>
      <c r="AD21" s="121"/>
      <c r="AE21" s="118">
        <f>AD21</f>
        <v>0</v>
      </c>
      <c r="AF21" s="114">
        <f>AE21/('Нормы по школам'!C22/100*60)*100</f>
        <v>0</v>
      </c>
      <c r="AG21" s="79">
        <f>AE21*'Нормы по школам'!D22/'Нормы по школам'!C22</f>
        <v>0</v>
      </c>
      <c r="AH21" s="79">
        <f>AE21*'Нормы по школам'!E22/'Нормы по школам'!C22</f>
        <v>0</v>
      </c>
      <c r="AI21" s="79">
        <f>AE21*'Нормы по школам'!F22/'Нормы по школам'!C22</f>
        <v>0</v>
      </c>
      <c r="AJ21" s="80">
        <f>AE21*'Нормы по школам'!G22/'Нормы по школам'!C22</f>
        <v>0</v>
      </c>
      <c r="AK21" s="121"/>
      <c r="AL21" s="118">
        <f t="shared" si="3"/>
        <v>0</v>
      </c>
      <c r="AM21" s="114">
        <f>AL21/('Нормы по школам'!I22/100*60)*100</f>
        <v>0</v>
      </c>
      <c r="AN21" s="81">
        <f>AL21*'Нормы по школам'!J22/'Нормы по школам'!I22</f>
        <v>0</v>
      </c>
      <c r="AO21" s="81">
        <f>AL21*'Нормы по школам'!K22/'Нормы по школам'!I22</f>
        <v>0</v>
      </c>
      <c r="AP21" s="81">
        <f>AL21*'Нормы по школам'!L22/'Нормы по школам'!I22</f>
        <v>0</v>
      </c>
      <c r="AQ21" s="82">
        <f>AL21*'Нормы по школам'!M22/'Нормы по школам'!I22</f>
        <v>0</v>
      </c>
    </row>
    <row r="22" spans="1:43" s="27" customFormat="1" ht="15" customHeight="1">
      <c r="A22" s="108" t="s">
        <v>72</v>
      </c>
      <c r="B22" s="102"/>
      <c r="C22" s="118">
        <f t="shared" si="0"/>
        <v>0</v>
      </c>
      <c r="D22" s="114">
        <f>C22/('Нормы по школам'!C23/100*25)*100</f>
        <v>0</v>
      </c>
      <c r="E22" s="79">
        <f>C22*'Нормы по школам'!D23/'Нормы по школам'!C23</f>
        <v>0</v>
      </c>
      <c r="F22" s="79">
        <f>C22*'Нормы по школам'!E23/'Нормы по школам'!C23</f>
        <v>0</v>
      </c>
      <c r="G22" s="79">
        <f>C22*'Нормы по школам'!F23/'Нормы по школам'!C23</f>
        <v>0</v>
      </c>
      <c r="H22" s="80">
        <f>C22*'Нормы по школам'!G23/'Нормы по школам'!C23</f>
        <v>0</v>
      </c>
      <c r="I22" s="102"/>
      <c r="J22" s="118">
        <f t="shared" si="1"/>
        <v>0</v>
      </c>
      <c r="K22" s="114">
        <f>J22/('Нормы по школам'!I23/100*25)*100</f>
        <v>0</v>
      </c>
      <c r="L22" s="81">
        <f>J22*'Нормы по школам'!J23/'Нормы по школам'!I23</f>
        <v>0</v>
      </c>
      <c r="M22" s="81">
        <f>J22*'Нормы по школам'!K23/'Нормы по школам'!I23</f>
        <v>0</v>
      </c>
      <c r="N22" s="81">
        <f>J22*'Нормы по школам'!L23/'Нормы по школам'!I23</f>
        <v>0</v>
      </c>
      <c r="O22" s="82">
        <f>J22*'Нормы по школам'!M23/'Нормы по школам'!I23</f>
        <v>0</v>
      </c>
      <c r="P22" s="124"/>
      <c r="Q22" s="118">
        <f>P22</f>
        <v>0</v>
      </c>
      <c r="R22" s="114">
        <f>Q22/('Нормы по школам'!C23/100*35)*100</f>
        <v>0</v>
      </c>
      <c r="S22" s="79">
        <f>Q22*'Нормы по школам'!D23/'Нормы по школам'!C23</f>
        <v>0</v>
      </c>
      <c r="T22" s="79">
        <f>Q22*'Нормы по школам'!E23/'Нормы по школам'!C23</f>
        <v>0</v>
      </c>
      <c r="U22" s="79">
        <f>Q22*'Нормы по школам'!F23/'Нормы по школам'!C23</f>
        <v>0</v>
      </c>
      <c r="V22" s="222">
        <f>Q22*'Нормы по школам'!G23/'Нормы по школам'!C23</f>
        <v>0</v>
      </c>
      <c r="W22" s="224"/>
      <c r="X22" s="126">
        <f t="shared" si="2"/>
        <v>0</v>
      </c>
      <c r="Y22" s="114">
        <f>X22/('Нормы по школам'!I23/100*35)*100</f>
        <v>0</v>
      </c>
      <c r="Z22" s="81">
        <f>X22*'Нормы по школам'!J23/'Нормы по школам'!I23</f>
        <v>0</v>
      </c>
      <c r="AA22" s="81">
        <f>X22*'Нормы по школам'!K23/'Нормы по школам'!I23</f>
        <v>0</v>
      </c>
      <c r="AB22" s="81">
        <f>X22*'Нормы по школам'!L23/'Нормы по школам'!I23</f>
        <v>0</v>
      </c>
      <c r="AC22" s="82">
        <f>X22*'Нормы по школам'!M23/'Нормы по школам'!I23</f>
        <v>0</v>
      </c>
      <c r="AD22" s="121"/>
      <c r="AE22" s="118">
        <f>AD22</f>
        <v>0</v>
      </c>
      <c r="AF22" s="114">
        <f>AE22/('Нормы по школам'!C23/100*60)*100</f>
        <v>0</v>
      </c>
      <c r="AG22" s="79">
        <f>AE22*'Нормы по школам'!D23/'Нормы по школам'!C23</f>
        <v>0</v>
      </c>
      <c r="AH22" s="79">
        <f>AE22*'Нормы по школам'!E23/'Нормы по школам'!C23</f>
        <v>0</v>
      </c>
      <c r="AI22" s="79">
        <f>AE22*'Нормы по школам'!F23/'Нормы по школам'!C23</f>
        <v>0</v>
      </c>
      <c r="AJ22" s="80">
        <f>AE22*'Нормы по школам'!G23/'Нормы по школам'!C23</f>
        <v>0</v>
      </c>
      <c r="AK22" s="121"/>
      <c r="AL22" s="118">
        <f t="shared" si="3"/>
        <v>0</v>
      </c>
      <c r="AM22" s="114">
        <f>AL22/('Нормы по школам'!I23/100*60)*100</f>
        <v>0</v>
      </c>
      <c r="AN22" s="81">
        <f>AL22*'Нормы по школам'!J23/'Нормы по школам'!I23</f>
        <v>0</v>
      </c>
      <c r="AO22" s="81">
        <f>AL22*'Нормы по школам'!K23/'Нормы по школам'!I23</f>
        <v>0</v>
      </c>
      <c r="AP22" s="81">
        <f>AL22*'Нормы по школам'!L23/'Нормы по школам'!I23</f>
        <v>0</v>
      </c>
      <c r="AQ22" s="82">
        <f>AL22*'Нормы по школам'!M23/'Нормы по школам'!I23</f>
        <v>0</v>
      </c>
    </row>
    <row r="23" spans="1:43" s="27" customFormat="1" ht="15" customHeight="1">
      <c r="A23" s="106" t="s">
        <v>73</v>
      </c>
      <c r="B23" s="102">
        <v>8.6</v>
      </c>
      <c r="C23" s="118">
        <f t="shared" si="0"/>
        <v>8.6</v>
      </c>
      <c r="D23" s="114">
        <f>C23/('Нормы по школам'!C24/100*25)*100</f>
        <v>22.933333333333334</v>
      </c>
      <c r="E23" s="79">
        <f>C23*'Нормы по школам'!D24/'Нормы по школам'!C24</f>
        <v>0.24939999999999998</v>
      </c>
      <c r="F23" s="79">
        <f>C23*'Нормы по школам'!E24/'Нормы по школам'!C24</f>
        <v>0.27519999999999994</v>
      </c>
      <c r="G23" s="79">
        <f>C23*'Нормы по школам'!F24/'Нормы по школам'!C24</f>
        <v>0.344</v>
      </c>
      <c r="H23" s="80">
        <f>C23*'Нормы по школам'!G24/'Нормы по школам'!C24</f>
        <v>5.074</v>
      </c>
      <c r="I23" s="102">
        <v>7</v>
      </c>
      <c r="J23" s="118">
        <f t="shared" si="1"/>
        <v>7</v>
      </c>
      <c r="K23" s="114">
        <f>J23/('Нормы по школам'!I24/100*25)*100</f>
        <v>15.555555555555555</v>
      </c>
      <c r="L23" s="81">
        <f>J23*'Нормы по школам'!J24/'Нормы по школам'!I24</f>
        <v>0.20299999999999999</v>
      </c>
      <c r="M23" s="81">
        <f>J23*'Нормы по школам'!K24/'Нормы по школам'!I24</f>
        <v>0.224</v>
      </c>
      <c r="N23" s="81">
        <f>J23*'Нормы по школам'!L24/'Нормы по школам'!I24</f>
        <v>0.27999999999999997</v>
      </c>
      <c r="O23" s="82">
        <f>J23*'Нормы по школам'!M24/'Нормы по школам'!I24</f>
        <v>4.13</v>
      </c>
      <c r="P23" s="124"/>
      <c r="Q23" s="118">
        <f>P23</f>
        <v>0</v>
      </c>
      <c r="R23" s="114">
        <f>Q23/('Нормы по школам'!C24/100*35)*100</f>
        <v>0</v>
      </c>
      <c r="S23" s="79">
        <f>Q23*'Нормы по школам'!D24/'Нормы по школам'!C24</f>
        <v>0</v>
      </c>
      <c r="T23" s="79">
        <f>Q23*'Нормы по школам'!E24/'Нормы по школам'!C24</f>
        <v>0</v>
      </c>
      <c r="U23" s="79">
        <f>Q23*'Нормы по школам'!F24/'Нормы по школам'!C24</f>
        <v>0</v>
      </c>
      <c r="V23" s="222">
        <f>Q23*'Нормы по школам'!G24/'Нормы по школам'!C24</f>
        <v>0</v>
      </c>
      <c r="W23" s="224"/>
      <c r="X23" s="126">
        <f t="shared" si="2"/>
        <v>0</v>
      </c>
      <c r="Y23" s="114">
        <f>X23/('Нормы по школам'!I24/100*35)*100</f>
        <v>0</v>
      </c>
      <c r="Z23" s="81">
        <f>X23*'Нормы по школам'!J24/'Нормы по школам'!I24</f>
        <v>0</v>
      </c>
      <c r="AA23" s="81">
        <f>X23*'Нормы по школам'!K24/'Нормы по школам'!I24</f>
        <v>0</v>
      </c>
      <c r="AB23" s="81">
        <f>X23*'Нормы по школам'!L24/'Нормы по школам'!I24</f>
        <v>0</v>
      </c>
      <c r="AC23" s="82">
        <f>X23*'Нормы по школам'!M24/'Нормы по школам'!I24</f>
        <v>0</v>
      </c>
      <c r="AD23" s="121"/>
      <c r="AE23" s="118">
        <f>AD23</f>
        <v>0</v>
      </c>
      <c r="AF23" s="114">
        <f>AE23/('Нормы по школам'!C24/100*60)*100</f>
        <v>0</v>
      </c>
      <c r="AG23" s="79">
        <f>AE23*'Нормы по школам'!D24/'Нормы по школам'!C24</f>
        <v>0</v>
      </c>
      <c r="AH23" s="79">
        <f>AE23*'Нормы по школам'!E24/'Нормы по школам'!C24</f>
        <v>0</v>
      </c>
      <c r="AI23" s="79">
        <f>AE23*'Нормы по школам'!F24/'Нормы по школам'!C24</f>
        <v>0</v>
      </c>
      <c r="AJ23" s="80">
        <f>AE23*'Нормы по школам'!G24/'Нормы по школам'!C24</f>
        <v>0</v>
      </c>
      <c r="AK23" s="121"/>
      <c r="AL23" s="118">
        <f t="shared" si="3"/>
        <v>0</v>
      </c>
      <c r="AM23" s="114">
        <f>AL23/('Нормы по школам'!I24/100*60)*100</f>
        <v>0</v>
      </c>
      <c r="AN23" s="81">
        <f>AL23*'Нормы по школам'!J24/'Нормы по школам'!I24</f>
        <v>0</v>
      </c>
      <c r="AO23" s="81">
        <f>AL23*'Нормы по школам'!K24/'Нормы по школам'!I24</f>
        <v>0</v>
      </c>
      <c r="AP23" s="81">
        <f>AL23*'Нормы по школам'!L24/'Нормы по школам'!I24</f>
        <v>0</v>
      </c>
      <c r="AQ23" s="82">
        <f>AL23*'Нормы по школам'!M24/'Нормы по школам'!I24</f>
        <v>0</v>
      </c>
    </row>
    <row r="24" spans="1:43" s="27" customFormat="1" ht="15" customHeight="1">
      <c r="A24" s="94" t="s">
        <v>14</v>
      </c>
      <c r="B24" s="102">
        <v>11.9</v>
      </c>
      <c r="C24" s="118">
        <f t="shared" si="0"/>
        <v>11.9</v>
      </c>
      <c r="D24" s="114">
        <f>C24/('Нормы по школам'!C25/100*25)*100</f>
        <v>95.2</v>
      </c>
      <c r="E24" s="79">
        <f>C24*'Нормы по школам'!D25/'Нормы по школам'!C25</f>
        <v>2.1420000000000003</v>
      </c>
      <c r="F24" s="79">
        <f>C24*'Нормы по школам'!E25/'Нормы по школам'!C25</f>
        <v>1.0710000000000002</v>
      </c>
      <c r="G24" s="79">
        <f>C24*'Нормы по школам'!F25/'Нормы по школам'!C25</f>
        <v>0.35700000000000004</v>
      </c>
      <c r="H24" s="80">
        <f>C24*'Нормы по школам'!G25/'Нормы по школам'!C25</f>
        <v>20.111</v>
      </c>
      <c r="I24" s="102">
        <v>13.6</v>
      </c>
      <c r="J24" s="118">
        <f t="shared" si="1"/>
        <v>13.6</v>
      </c>
      <c r="K24" s="114">
        <f>J24/('Нормы по школам'!I25/100*25)*100</f>
        <v>90.66666666666666</v>
      </c>
      <c r="L24" s="81">
        <f>J24*'Нормы по школам'!J25/'Нормы по школам'!I25</f>
        <v>2.448</v>
      </c>
      <c r="M24" s="81">
        <f>J24*'Нормы по школам'!K25/'Нормы по школам'!I25</f>
        <v>1.224</v>
      </c>
      <c r="N24" s="81">
        <f>J24*'Нормы по школам'!L25/'Нормы по школам'!I25</f>
        <v>0.40800000000000003</v>
      </c>
      <c r="O24" s="82">
        <f>J24*'Нормы по школам'!M25/'Нормы по школам'!I25</f>
        <v>22.983999999999998</v>
      </c>
      <c r="P24" s="124"/>
      <c r="Q24" s="118">
        <f>P24</f>
        <v>0</v>
      </c>
      <c r="R24" s="114">
        <f>Q24/('Нормы по школам'!C25/100*35)*100</f>
        <v>0</v>
      </c>
      <c r="S24" s="79">
        <f>Q24*'Нормы по школам'!D25/'Нормы по школам'!C25</f>
        <v>0</v>
      </c>
      <c r="T24" s="79">
        <f>Q24*'Нормы по школам'!E25/'Нормы по школам'!C25</f>
        <v>0</v>
      </c>
      <c r="U24" s="79">
        <f>Q24*'Нормы по школам'!F25/'Нормы по школам'!C25</f>
        <v>0</v>
      </c>
      <c r="V24" s="222">
        <f>Q24*'Нормы по школам'!G25/'Нормы по школам'!C25</f>
        <v>0</v>
      </c>
      <c r="W24" s="224"/>
      <c r="X24" s="126">
        <f t="shared" si="2"/>
        <v>0</v>
      </c>
      <c r="Y24" s="114">
        <f>X24/('Нормы по школам'!I25/100*35)*100</f>
        <v>0</v>
      </c>
      <c r="Z24" s="81">
        <f>X24*'Нормы по школам'!J25/'Нормы по школам'!I25</f>
        <v>0</v>
      </c>
      <c r="AA24" s="81">
        <f>X24*'Нормы по школам'!K25/'Нормы по школам'!I25</f>
        <v>0</v>
      </c>
      <c r="AB24" s="81">
        <f>X24*'Нормы по школам'!L25/'Нормы по школам'!I25</f>
        <v>0</v>
      </c>
      <c r="AC24" s="82">
        <f>X24*'Нормы по школам'!M25/'Нормы по школам'!I25</f>
        <v>0</v>
      </c>
      <c r="AD24" s="121"/>
      <c r="AE24" s="118">
        <f>AD24</f>
        <v>0</v>
      </c>
      <c r="AF24" s="114">
        <f>AE24/('Нормы по школам'!C25/100*60)*100</f>
        <v>0</v>
      </c>
      <c r="AG24" s="79">
        <f>AE24*'Нормы по школам'!D25/'Нормы по школам'!C25</f>
        <v>0</v>
      </c>
      <c r="AH24" s="79">
        <f>AE24*'Нормы по школам'!E25/'Нормы по школам'!C25</f>
        <v>0</v>
      </c>
      <c r="AI24" s="79">
        <f>AE24*'Нормы по школам'!F25/'Нормы по школам'!C25</f>
        <v>0</v>
      </c>
      <c r="AJ24" s="80">
        <f>AE24*'Нормы по школам'!G25/'Нормы по школам'!C25</f>
        <v>0</v>
      </c>
      <c r="AK24" s="121"/>
      <c r="AL24" s="118">
        <f t="shared" si="3"/>
        <v>0</v>
      </c>
      <c r="AM24" s="114">
        <f>AL24/('Нормы по школам'!I25/100*60)*100</f>
        <v>0</v>
      </c>
      <c r="AN24" s="81">
        <f>AL24*'Нормы по школам'!J25/'Нормы по школам'!I25</f>
        <v>0</v>
      </c>
      <c r="AO24" s="81">
        <f>AL24*'Нормы по школам'!K25/'Нормы по школам'!I25</f>
        <v>0</v>
      </c>
      <c r="AP24" s="81">
        <f>AL24*'Нормы по школам'!L25/'Нормы по школам'!I25</f>
        <v>0</v>
      </c>
      <c r="AQ24" s="82">
        <f>AL24*'Нормы по школам'!M25/'Нормы по школам'!I25</f>
        <v>0</v>
      </c>
    </row>
    <row r="25" spans="1:43" s="27" customFormat="1" ht="15" customHeight="1">
      <c r="A25" s="94" t="s">
        <v>16</v>
      </c>
      <c r="B25" s="102">
        <v>1.9</v>
      </c>
      <c r="C25" s="118">
        <f>B25*'Нормы по школам'!C26/'Нормы по школам'!B26</f>
        <v>1.862</v>
      </c>
      <c r="D25" s="114">
        <f>C25/('Нормы по школам'!C26/100*25)*100</f>
        <v>76</v>
      </c>
      <c r="E25" s="79">
        <f>C25*'Нормы по школам'!D26/'Нормы по школам'!C26</f>
        <v>0.48970600000000003</v>
      </c>
      <c r="F25" s="79">
        <f>C25*'Нормы по школам'!E26/'Нормы по школам'!C26</f>
        <v>0.49529200000000007</v>
      </c>
      <c r="G25" s="79">
        <f>C25*'Нормы по школам'!F26/'Нормы по школам'!C26</f>
        <v>0</v>
      </c>
      <c r="H25" s="80">
        <f>C25*'Нормы по школам'!G26/'Нормы по школам'!C26</f>
        <v>6.517000000000001</v>
      </c>
      <c r="I25" s="102">
        <v>2.8</v>
      </c>
      <c r="J25" s="118">
        <f>I25*'Нормы по школам'!I26/'Нормы по школам'!H26</f>
        <v>2.7533333333333334</v>
      </c>
      <c r="K25" s="114">
        <f>J25/('Нормы по школам'!I26/100*25)*100</f>
        <v>93.33333333333333</v>
      </c>
      <c r="L25" s="81">
        <f>J25*'Нормы по школам'!J26/'Нормы по школам'!I26</f>
        <v>0.7241266666666666</v>
      </c>
      <c r="M25" s="81">
        <f>J25*'Нормы по школам'!K26/'Нормы по школам'!I26</f>
        <v>0.7323866666666669</v>
      </c>
      <c r="N25" s="81">
        <f>J25*'Нормы по школам'!L26/'Нормы по школам'!I26</f>
        <v>0</v>
      </c>
      <c r="O25" s="82">
        <f>J25*'Нормы по школам'!M26/'Нормы по школам'!I26</f>
        <v>9.636666666666667</v>
      </c>
      <c r="P25" s="124"/>
      <c r="Q25" s="118">
        <f>P25*'Нормы по школам'!C26/'Нормы по школам'!B26</f>
        <v>0</v>
      </c>
      <c r="R25" s="114">
        <f>Q25/('Нормы по школам'!C26/100*35)*100</f>
        <v>0</v>
      </c>
      <c r="S25" s="79">
        <f>Q25*'Нормы по школам'!D26/'Нормы по школам'!C26</f>
        <v>0</v>
      </c>
      <c r="T25" s="79">
        <f>Q25*'Нормы по школам'!E26/'Нормы по школам'!C26</f>
        <v>0</v>
      </c>
      <c r="U25" s="79">
        <f>Q25*'Нормы по школам'!F26/'Нормы по школам'!C26</f>
        <v>0</v>
      </c>
      <c r="V25" s="222">
        <f>Q25*'Нормы по школам'!G26/'Нормы по школам'!C26</f>
        <v>0</v>
      </c>
      <c r="W25" s="224"/>
      <c r="X25" s="126">
        <f>W25*'Нормы по школам'!I26/'Нормы по школам'!H26</f>
        <v>0</v>
      </c>
      <c r="Y25" s="114">
        <f>X25/('Нормы по школам'!I26/100*35)*100</f>
        <v>0</v>
      </c>
      <c r="Z25" s="81">
        <f>X25*'Нормы по школам'!J26/'Нормы по школам'!I26</f>
        <v>0</v>
      </c>
      <c r="AA25" s="81">
        <f>X25*'Нормы по школам'!K26/'Нормы по школам'!I26</f>
        <v>0</v>
      </c>
      <c r="AB25" s="81">
        <f>X25*'Нормы по школам'!L26/'Нормы по школам'!I26</f>
        <v>0</v>
      </c>
      <c r="AC25" s="82">
        <f>X25*'Нормы по школам'!M26/'Нормы по школам'!I26</f>
        <v>0</v>
      </c>
      <c r="AD25" s="121"/>
      <c r="AE25" s="118">
        <f>AD25*'Нормы по школам'!C26/'Нормы по школам'!B26</f>
        <v>0</v>
      </c>
      <c r="AF25" s="114">
        <f>AE25/('Нормы по школам'!C26/100*60)*100</f>
        <v>0</v>
      </c>
      <c r="AG25" s="79">
        <f>AE25*'Нормы по школам'!D26/'Нормы по школам'!C26</f>
        <v>0</v>
      </c>
      <c r="AH25" s="79">
        <f>AE25*'Нормы по школам'!E26/'Нормы по школам'!C26</f>
        <v>0</v>
      </c>
      <c r="AI25" s="79">
        <f>AE25*'Нормы по школам'!F26/'Нормы по школам'!C26</f>
        <v>0</v>
      </c>
      <c r="AJ25" s="80">
        <f>AE25*'Нормы по школам'!G26/'Нормы по школам'!C26</f>
        <v>0</v>
      </c>
      <c r="AK25" s="121"/>
      <c r="AL25" s="118">
        <f>AK25*'Нормы по школам'!I26/'Нормы по школам'!H26</f>
        <v>0</v>
      </c>
      <c r="AM25" s="114">
        <f>AL25/('Нормы по школам'!I26/100*60)*100</f>
        <v>0</v>
      </c>
      <c r="AN25" s="81">
        <f>AL25*'Нормы по школам'!J26/'Нормы по школам'!I26</f>
        <v>0</v>
      </c>
      <c r="AO25" s="81">
        <f>AL25*'Нормы по школам'!K26/'Нормы по школам'!I26</f>
        <v>0</v>
      </c>
      <c r="AP25" s="81">
        <f>AL25*'Нормы по школам'!L26/'Нормы по школам'!I26</f>
        <v>0</v>
      </c>
      <c r="AQ25" s="82">
        <f>AL25*'Нормы по школам'!M26/'Нормы по школам'!I26</f>
        <v>0</v>
      </c>
    </row>
    <row r="26" spans="1:43" s="27" customFormat="1" ht="15" customHeight="1">
      <c r="A26" s="94" t="s">
        <v>15</v>
      </c>
      <c r="B26" s="102">
        <v>0.5</v>
      </c>
      <c r="C26" s="118">
        <f t="shared" si="0"/>
        <v>0.5</v>
      </c>
      <c r="D26" s="114">
        <f>C26/('Нормы по школам'!C27/100*25)*100</f>
        <v>20</v>
      </c>
      <c r="E26" s="79">
        <f>C26*'Нормы по школам'!D27/'Нормы по школам'!C27</f>
        <v>0.013000000000000001</v>
      </c>
      <c r="F26" s="79">
        <f>C26*'Нормы по школам'!E27/'Нормы по школам'!C27</f>
        <v>0.075</v>
      </c>
      <c r="G26" s="79">
        <f>C26*'Нормы по школам'!F27/'Нормы по школам'!C27</f>
        <v>0.018</v>
      </c>
      <c r="H26" s="80">
        <f>C26*'Нормы по школам'!G27/'Нормы по школам'!C27</f>
        <v>0.8099999999999999</v>
      </c>
      <c r="I26" s="102">
        <v>0.7</v>
      </c>
      <c r="J26" s="118">
        <f t="shared" si="1"/>
        <v>0.7</v>
      </c>
      <c r="K26" s="114">
        <f>J26/('Нормы по школам'!I27/100*25)*100</f>
        <v>27.999999999999996</v>
      </c>
      <c r="L26" s="81">
        <f>J26*'Нормы по школам'!J27/'Нормы по школам'!I27</f>
        <v>0.0182</v>
      </c>
      <c r="M26" s="81">
        <f>J26*'Нормы по школам'!K27/'Нормы по школам'!I27</f>
        <v>0.10499999999999998</v>
      </c>
      <c r="N26" s="81">
        <f>J26*'Нормы по школам'!L27/'Нормы по школам'!I27</f>
        <v>0.0252</v>
      </c>
      <c r="O26" s="82">
        <f>J26*'Нормы по школам'!M27/'Нормы по школам'!I27</f>
        <v>1.134</v>
      </c>
      <c r="P26" s="124"/>
      <c r="Q26" s="118">
        <f>P26</f>
        <v>0</v>
      </c>
      <c r="R26" s="114">
        <f>Q26/('Нормы по школам'!C27/100*35)*100</f>
        <v>0</v>
      </c>
      <c r="S26" s="79">
        <f>Q26*'Нормы по школам'!D27/'Нормы по школам'!C27</f>
        <v>0</v>
      </c>
      <c r="T26" s="79">
        <f>Q26*'Нормы по школам'!E27/'Нормы по школам'!C27</f>
        <v>0</v>
      </c>
      <c r="U26" s="79">
        <f>Q26*'Нормы по школам'!F27/'Нормы по школам'!C27</f>
        <v>0</v>
      </c>
      <c r="V26" s="222">
        <f>Q26*'Нормы по школам'!G27/'Нормы по школам'!C27</f>
        <v>0</v>
      </c>
      <c r="W26" s="224"/>
      <c r="X26" s="126">
        <f t="shared" si="2"/>
        <v>0</v>
      </c>
      <c r="Y26" s="114">
        <f>X26/('Нормы по школам'!I27/100*35)*100</f>
        <v>0</v>
      </c>
      <c r="Z26" s="81">
        <f>X26*'Нормы по школам'!J27/'Нормы по школам'!I27</f>
        <v>0</v>
      </c>
      <c r="AA26" s="81">
        <f>X26*'Нормы по школам'!K27/'Нормы по школам'!I27</f>
        <v>0</v>
      </c>
      <c r="AB26" s="81">
        <f>X26*'Нормы по школам'!L27/'Нормы по школам'!I27</f>
        <v>0</v>
      </c>
      <c r="AC26" s="82">
        <f>X26*'Нормы по школам'!M27/'Нормы по школам'!I27</f>
        <v>0</v>
      </c>
      <c r="AD26" s="121"/>
      <c r="AE26" s="118">
        <f>AD26</f>
        <v>0</v>
      </c>
      <c r="AF26" s="114">
        <f>AE26/('Нормы по школам'!C27/100*60)*100</f>
        <v>0</v>
      </c>
      <c r="AG26" s="79">
        <f>AE26*'Нормы по школам'!D27/'Нормы по школам'!C27</f>
        <v>0</v>
      </c>
      <c r="AH26" s="79">
        <f>AE26*'Нормы по школам'!E27/'Нормы по школам'!C27</f>
        <v>0</v>
      </c>
      <c r="AI26" s="79">
        <f>AE26*'Нормы по школам'!F27/'Нормы по школам'!C27</f>
        <v>0</v>
      </c>
      <c r="AJ26" s="80">
        <f>AE26*'Нормы по школам'!G27/'Нормы по школам'!C27</f>
        <v>0</v>
      </c>
      <c r="AK26" s="121"/>
      <c r="AL26" s="118">
        <f t="shared" si="3"/>
        <v>0</v>
      </c>
      <c r="AM26" s="114">
        <f>AL26/('Нормы по школам'!I27/100*60)*100</f>
        <v>0</v>
      </c>
      <c r="AN26" s="81">
        <f>AL26*'Нормы по школам'!J27/'Нормы по школам'!I27</f>
        <v>0</v>
      </c>
      <c r="AO26" s="81">
        <f>AL26*'Нормы по школам'!K27/'Нормы по школам'!I27</f>
        <v>0</v>
      </c>
      <c r="AP26" s="81">
        <f>AL26*'Нормы по школам'!L27/'Нормы по школам'!I27</f>
        <v>0</v>
      </c>
      <c r="AQ26" s="82">
        <f>AL26*'Нормы по школам'!M27/'Нормы по школам'!I27</f>
        <v>0</v>
      </c>
    </row>
    <row r="27" spans="1:43" s="27" customFormat="1" ht="15" customHeight="1">
      <c r="A27" s="94" t="s">
        <v>12</v>
      </c>
      <c r="B27" s="102">
        <v>5.3</v>
      </c>
      <c r="C27" s="118">
        <f t="shared" si="0"/>
        <v>5.3</v>
      </c>
      <c r="D27" s="114">
        <f>C27/('Нормы по школам'!C28/100*25)*100</f>
        <v>70.66666666666667</v>
      </c>
      <c r="E27" s="79">
        <f>C27*'Нормы по школам'!D28/'Нормы по школам'!C28</f>
        <v>0.0265</v>
      </c>
      <c r="F27" s="79">
        <f>C27*'Нормы по школам'!E28/'Нормы по школам'!C28</f>
        <v>4.3725</v>
      </c>
      <c r="G27" s="79">
        <f>C27*'Нормы по школам'!F28/'Нормы по школам'!C28</f>
        <v>0.0424</v>
      </c>
      <c r="H27" s="80">
        <f>C27*'Нормы по школам'!G28/'Нормы по школам'!C28</f>
        <v>39.644</v>
      </c>
      <c r="I27" s="102">
        <v>7</v>
      </c>
      <c r="J27" s="118">
        <f t="shared" si="1"/>
        <v>7</v>
      </c>
      <c r="K27" s="114">
        <f>J27/('Нормы по школам'!I28/100*25)*100</f>
        <v>80</v>
      </c>
      <c r="L27" s="81">
        <f>J27*'Нормы по школам'!J28/'Нормы по школам'!I28</f>
        <v>0.034999999999999996</v>
      </c>
      <c r="M27" s="81">
        <f>J27*'Нормы по школам'!K28/'Нормы по школам'!I28</f>
        <v>5.775</v>
      </c>
      <c r="N27" s="81">
        <f>J27*'Нормы по школам'!L28/'Нормы по школам'!I28</f>
        <v>0.05600000000000001</v>
      </c>
      <c r="O27" s="82">
        <f>J27*'Нормы по школам'!M28/'Нормы по школам'!I28</f>
        <v>52.36000000000001</v>
      </c>
      <c r="P27" s="124"/>
      <c r="Q27" s="118">
        <f>P27</f>
        <v>0</v>
      </c>
      <c r="R27" s="114">
        <f>Q27/('Нормы по школам'!C28/100*35)*100</f>
        <v>0</v>
      </c>
      <c r="S27" s="79">
        <f>Q27*'Нормы по школам'!D28/'Нормы по школам'!C28</f>
        <v>0</v>
      </c>
      <c r="T27" s="79">
        <f>Q27*'Нормы по школам'!E28/'Нормы по школам'!C28</f>
        <v>0</v>
      </c>
      <c r="U27" s="79">
        <f>Q27*'Нормы по школам'!F28/'Нормы по школам'!C28</f>
        <v>0</v>
      </c>
      <c r="V27" s="222">
        <f>Q27*'Нормы по школам'!G28/'Нормы по школам'!C28</f>
        <v>0</v>
      </c>
      <c r="W27" s="224"/>
      <c r="X27" s="126">
        <f t="shared" si="2"/>
        <v>0</v>
      </c>
      <c r="Y27" s="114">
        <f>X27/('Нормы по школам'!I28/100*35)*100</f>
        <v>0</v>
      </c>
      <c r="Z27" s="81">
        <f>X27*'Нормы по школам'!J28/'Нормы по школам'!I28</f>
        <v>0</v>
      </c>
      <c r="AA27" s="81">
        <f>X27*'Нормы по школам'!K28/'Нормы по школам'!I28</f>
        <v>0</v>
      </c>
      <c r="AB27" s="81">
        <f>X27*'Нормы по школам'!L28/'Нормы по школам'!I28</f>
        <v>0</v>
      </c>
      <c r="AC27" s="82">
        <f>X27*'Нормы по школам'!M28/'Нормы по школам'!I28</f>
        <v>0</v>
      </c>
      <c r="AD27" s="121"/>
      <c r="AE27" s="118">
        <f>AD27</f>
        <v>0</v>
      </c>
      <c r="AF27" s="114">
        <f>AE27/('Нормы по школам'!C28/100*60)*100</f>
        <v>0</v>
      </c>
      <c r="AG27" s="79">
        <f>AE27*'Нормы по школам'!D28/'Нормы по школам'!C28</f>
        <v>0</v>
      </c>
      <c r="AH27" s="79">
        <f>AE27*'Нормы по школам'!E28/'Нормы по школам'!C28</f>
        <v>0</v>
      </c>
      <c r="AI27" s="79">
        <f>AE27*'Нормы по школам'!F28/'Нормы по школам'!C28</f>
        <v>0</v>
      </c>
      <c r="AJ27" s="80">
        <f>AE27*'Нормы по школам'!G28/'Нормы по школам'!C28</f>
        <v>0</v>
      </c>
      <c r="AK27" s="121"/>
      <c r="AL27" s="118">
        <f t="shared" si="3"/>
        <v>0</v>
      </c>
      <c r="AM27" s="114">
        <f>AL27/('Нормы по школам'!I28/100*60)*100</f>
        <v>0</v>
      </c>
      <c r="AN27" s="81">
        <f>AL27*'Нормы по школам'!J28/'Нормы по школам'!I28</f>
        <v>0</v>
      </c>
      <c r="AO27" s="81">
        <f>AL27*'Нормы по школам'!K28/'Нормы по школам'!I28</f>
        <v>0</v>
      </c>
      <c r="AP27" s="81">
        <f>AL27*'Нормы по школам'!L28/'Нормы по школам'!I28</f>
        <v>0</v>
      </c>
      <c r="AQ27" s="82">
        <f>AL27*'Нормы по школам'!M28/'Нормы по школам'!I28</f>
        <v>0</v>
      </c>
    </row>
    <row r="28" spans="1:43" s="27" customFormat="1" ht="15" customHeight="1">
      <c r="A28" s="95" t="s">
        <v>13</v>
      </c>
      <c r="B28" s="102">
        <v>2</v>
      </c>
      <c r="C28" s="118">
        <f t="shared" si="0"/>
        <v>2</v>
      </c>
      <c r="D28" s="114">
        <f>C28/('Нормы по школам'!C29/100*25)*100</f>
        <v>53.333333333333336</v>
      </c>
      <c r="E28" s="79">
        <f>C28*'Нормы по школам'!D29/'Нормы по школам'!C29</f>
        <v>0</v>
      </c>
      <c r="F28" s="79">
        <f>C28*'Нормы по школам'!E29/'Нормы по школам'!C29</f>
        <v>1.998</v>
      </c>
      <c r="G28" s="79">
        <f>C28*'Нормы по школам'!F29/'Нормы по школам'!C29</f>
        <v>0</v>
      </c>
      <c r="H28" s="80">
        <f>C28*'Нормы по школам'!G29/'Нормы по школам'!C29</f>
        <v>17.98</v>
      </c>
      <c r="I28" s="102">
        <v>3</v>
      </c>
      <c r="J28" s="118">
        <f t="shared" si="1"/>
        <v>3</v>
      </c>
      <c r="K28" s="114">
        <f>J28/('Нормы по школам'!I29/100*25)*100</f>
        <v>66.66666666666666</v>
      </c>
      <c r="L28" s="81">
        <f>J28*'Нормы по школам'!J29/'Нормы по школам'!I29</f>
        <v>0</v>
      </c>
      <c r="M28" s="81">
        <f>J28*'Нормы по школам'!K29/'Нормы по школам'!I29</f>
        <v>2.997</v>
      </c>
      <c r="N28" s="81">
        <f>J28*'Нормы по школам'!L29/'Нормы по школам'!I29</f>
        <v>0</v>
      </c>
      <c r="O28" s="82">
        <f>J28*'Нормы по школам'!M29/'Нормы по школам'!I29</f>
        <v>26.97</v>
      </c>
      <c r="P28" s="124"/>
      <c r="Q28" s="118">
        <f>P28</f>
        <v>0</v>
      </c>
      <c r="R28" s="114">
        <f>Q28/('Нормы по школам'!C29/100*35)*100</f>
        <v>0</v>
      </c>
      <c r="S28" s="79">
        <f>Q28*'Нормы по школам'!D29/'Нормы по школам'!C29</f>
        <v>0</v>
      </c>
      <c r="T28" s="79">
        <f>Q28*'Нормы по школам'!E29/'Нормы по школам'!C29</f>
        <v>0</v>
      </c>
      <c r="U28" s="79">
        <f>Q28*'Нормы по школам'!F29/'Нормы по школам'!C29</f>
        <v>0</v>
      </c>
      <c r="V28" s="222">
        <f>Q28*'Нормы по школам'!G29/'Нормы по школам'!C29</f>
        <v>0</v>
      </c>
      <c r="W28" s="224"/>
      <c r="X28" s="126">
        <f t="shared" si="2"/>
        <v>0</v>
      </c>
      <c r="Y28" s="114">
        <f>X28/('Нормы по школам'!I29/100*35)*100</f>
        <v>0</v>
      </c>
      <c r="Z28" s="81">
        <f>X28*'Нормы по школам'!J29/'Нормы по школам'!I29</f>
        <v>0</v>
      </c>
      <c r="AA28" s="81">
        <f>X28*'Нормы по школам'!K29/'Нормы по школам'!I29</f>
        <v>0</v>
      </c>
      <c r="AB28" s="81">
        <f>X28*'Нормы по школам'!L29/'Нормы по школам'!I29</f>
        <v>0</v>
      </c>
      <c r="AC28" s="82">
        <f>X28*'Нормы по школам'!M29/'Нормы по школам'!I29</f>
        <v>0</v>
      </c>
      <c r="AD28" s="121"/>
      <c r="AE28" s="118">
        <f>AD28</f>
        <v>0</v>
      </c>
      <c r="AF28" s="114">
        <f>AE28/('Нормы по школам'!C29/100*60)*100</f>
        <v>0</v>
      </c>
      <c r="AG28" s="79">
        <f>AE28*'Нормы по школам'!D29/'Нормы по школам'!C29</f>
        <v>0</v>
      </c>
      <c r="AH28" s="79">
        <f>AE28*'Нормы по школам'!E29/'Нормы по школам'!C29</f>
        <v>0</v>
      </c>
      <c r="AI28" s="79">
        <f>AE28*'Нормы по школам'!F29/'Нормы по школам'!C29</f>
        <v>0</v>
      </c>
      <c r="AJ28" s="80">
        <f>AE28*'Нормы по школам'!G29/'Нормы по школам'!C29</f>
        <v>0</v>
      </c>
      <c r="AK28" s="121"/>
      <c r="AL28" s="118">
        <f t="shared" si="3"/>
        <v>0</v>
      </c>
      <c r="AM28" s="114">
        <f>AL28/('Нормы по школам'!I29/100*60)*100</f>
        <v>0</v>
      </c>
      <c r="AN28" s="81">
        <f>AL28*'Нормы по школам'!J29/'Нормы по школам'!I29</f>
        <v>0</v>
      </c>
      <c r="AO28" s="81">
        <f>AL28*'Нормы по школам'!K29/'Нормы по школам'!I29</f>
        <v>0</v>
      </c>
      <c r="AP28" s="81">
        <f>AL28*'Нормы по школам'!L29/'Нормы по школам'!I29</f>
        <v>0</v>
      </c>
      <c r="AQ28" s="82">
        <f>AL28*'Нормы по школам'!M29/'Нормы по школам'!I29</f>
        <v>0</v>
      </c>
    </row>
    <row r="29" spans="1:43" s="27" customFormat="1" ht="15" customHeight="1">
      <c r="A29" s="94" t="s">
        <v>34</v>
      </c>
      <c r="B29" s="102">
        <v>0.3</v>
      </c>
      <c r="C29" s="118">
        <f>B29*'Нормы по школам'!C30/'Нормы по школам'!B30</f>
        <v>12</v>
      </c>
      <c r="D29" s="114">
        <f>C29/('Нормы по школам'!C30/100*25)*100</f>
        <v>120</v>
      </c>
      <c r="E29" s="79">
        <f>C29*'Нормы по школам'!D30/'Нормы по школам'!C30</f>
        <v>1.524</v>
      </c>
      <c r="F29" s="79">
        <f>C29*'Нормы по школам'!E30/'Нормы по школам'!C30</f>
        <v>1.38</v>
      </c>
      <c r="G29" s="79">
        <f>C29*'Нормы по школам'!F30/'Нормы по школам'!C30</f>
        <v>0.084</v>
      </c>
      <c r="H29" s="80">
        <f>C29*'Нормы по школам'!G30/'Нормы по школам'!C30</f>
        <v>18.839999999999996</v>
      </c>
      <c r="I29" s="102">
        <v>0.6</v>
      </c>
      <c r="J29" s="118">
        <f>I29*'Нормы по школам'!I30/'Нормы по школам'!H30</f>
        <v>24</v>
      </c>
      <c r="K29" s="114">
        <f>J29/('Нормы по школам'!I30/100*25)*100</f>
        <v>240</v>
      </c>
      <c r="L29" s="81">
        <f>J29*'Нормы по школам'!J30/'Нормы по школам'!I30</f>
        <v>3.048</v>
      </c>
      <c r="M29" s="81">
        <f>J29*'Нормы по школам'!K30/'Нормы по школам'!I30</f>
        <v>2.76</v>
      </c>
      <c r="N29" s="81">
        <f>J29*'Нормы по школам'!L30/'Нормы по школам'!I30</f>
        <v>0.168</v>
      </c>
      <c r="O29" s="82">
        <f>J29*'Нормы по школам'!M30/'Нормы по школам'!I30</f>
        <v>37.67999999999999</v>
      </c>
      <c r="P29" s="124"/>
      <c r="Q29" s="118">
        <f>P29*'Нормы по школам'!C30/'Нормы по школам'!B30</f>
        <v>0</v>
      </c>
      <c r="R29" s="114">
        <f>Q29/('Нормы по школам'!C30/100*35)*100</f>
        <v>0</v>
      </c>
      <c r="S29" s="79">
        <f>Q29*'Нормы по школам'!D30/'Нормы по школам'!C30</f>
        <v>0</v>
      </c>
      <c r="T29" s="79">
        <f>Q29*'Нормы по школам'!E30/'Нормы по школам'!C30</f>
        <v>0</v>
      </c>
      <c r="U29" s="79">
        <f>Q29*'Нормы по школам'!F30/'Нормы по школам'!C30</f>
        <v>0</v>
      </c>
      <c r="V29" s="222">
        <f>Q29*'Нормы по школам'!G30/'Нормы по школам'!C30</f>
        <v>0</v>
      </c>
      <c r="W29" s="224"/>
      <c r="X29" s="126">
        <f>W29*'Нормы по школам'!I30/'Нормы по школам'!H30</f>
        <v>0</v>
      </c>
      <c r="Y29" s="114">
        <f>X29/('Нормы по школам'!I30/100*35)*100</f>
        <v>0</v>
      </c>
      <c r="Z29" s="81">
        <f>X29*'Нормы по школам'!J30/'Нормы по школам'!I30</f>
        <v>0</v>
      </c>
      <c r="AA29" s="81">
        <f>X29*'Нормы по школам'!K30/'Нормы по школам'!I30</f>
        <v>0</v>
      </c>
      <c r="AB29" s="81">
        <f>X29*'Нормы по школам'!L30/'Нормы по школам'!I30</f>
        <v>0</v>
      </c>
      <c r="AC29" s="82">
        <f>X29*'Нормы по школам'!M30/'Нормы по школам'!I30</f>
        <v>0</v>
      </c>
      <c r="AD29" s="121"/>
      <c r="AE29" s="118">
        <f>AD29*'Нормы по школам'!C30/'Нормы по школам'!B30</f>
        <v>0</v>
      </c>
      <c r="AF29" s="114">
        <f>AE29/('Нормы по школам'!C30/100*60)*100</f>
        <v>0</v>
      </c>
      <c r="AG29" s="79">
        <f>AE29*'Нормы по школам'!D30/'Нормы по школам'!C30</f>
        <v>0</v>
      </c>
      <c r="AH29" s="79">
        <f>AE29*'Нормы по школам'!E30/'Нормы по школам'!C30</f>
        <v>0</v>
      </c>
      <c r="AI29" s="79">
        <f>AE29*'Нормы по школам'!F30/'Нормы по школам'!C30</f>
        <v>0</v>
      </c>
      <c r="AJ29" s="80">
        <f>AE29*'Нормы по школам'!G30/'Нормы по школам'!C30</f>
        <v>0</v>
      </c>
      <c r="AK29" s="121"/>
      <c r="AL29" s="118">
        <f>AK29*'Нормы по школам'!I30/'Нормы по школам'!H30</f>
        <v>0</v>
      </c>
      <c r="AM29" s="114">
        <f>AL29/('Нормы по школам'!I30/100*60)*100</f>
        <v>0</v>
      </c>
      <c r="AN29" s="81">
        <f>AL29*'Нормы по школам'!J30/'Нормы по школам'!I30</f>
        <v>0</v>
      </c>
      <c r="AO29" s="81">
        <f>AL29*'Нормы по школам'!K30/'Нормы по школам'!I30</f>
        <v>0</v>
      </c>
      <c r="AP29" s="81">
        <f>AL29*'Нормы по школам'!L30/'Нормы по школам'!I30</f>
        <v>0</v>
      </c>
      <c r="AQ29" s="82">
        <f>AL29*'Нормы по школам'!M30/'Нормы по школам'!I30</f>
        <v>0</v>
      </c>
    </row>
    <row r="30" spans="1:43" s="27" customFormat="1" ht="15" customHeight="1">
      <c r="A30" s="95" t="s">
        <v>11</v>
      </c>
      <c r="B30" s="102">
        <v>16.1</v>
      </c>
      <c r="C30" s="118">
        <f t="shared" si="0"/>
        <v>16.1</v>
      </c>
      <c r="D30" s="114">
        <f>C30/('Нормы по школам'!C31/100*25)*100</f>
        <v>161</v>
      </c>
      <c r="E30" s="79">
        <f>C30*'Нормы по школам'!D31/'Нормы по школам'!C31</f>
        <v>0</v>
      </c>
      <c r="F30" s="79">
        <f>C30*'Нормы по школам'!E31/'Нормы по школам'!C31</f>
        <v>0</v>
      </c>
      <c r="G30" s="79">
        <f>C30*'Нормы по школам'!F31/'Нормы по школам'!C31</f>
        <v>16.067800000000002</v>
      </c>
      <c r="H30" s="80">
        <f>C30*'Нормы по школам'!G31/'Нормы по школам'!C31</f>
        <v>64.239</v>
      </c>
      <c r="I30" s="102">
        <v>26</v>
      </c>
      <c r="J30" s="118">
        <f t="shared" si="1"/>
        <v>26</v>
      </c>
      <c r="K30" s="114">
        <f>J30/('Нормы по школам'!I31/100*25)*100</f>
        <v>231.1111111111111</v>
      </c>
      <c r="L30" s="81">
        <f>J30*'Нормы по школам'!J31/'Нормы по школам'!I31</f>
        <v>0</v>
      </c>
      <c r="M30" s="81">
        <f>J30*'Нормы по школам'!K31/'Нормы по школам'!I31</f>
        <v>0</v>
      </c>
      <c r="N30" s="81">
        <f>J30*'Нормы по школам'!L31/'Нормы по школам'!I31</f>
        <v>25.947999999999997</v>
      </c>
      <c r="O30" s="82">
        <f>J30*'Нормы по школам'!M31/'Нормы по школам'!I31</f>
        <v>103.74000000000001</v>
      </c>
      <c r="P30" s="124"/>
      <c r="Q30" s="118">
        <f aca="true" t="shared" si="4" ref="Q30:Q35">P30</f>
        <v>0</v>
      </c>
      <c r="R30" s="114">
        <f>Q30/('Нормы по школам'!C31/100*35)*100</f>
        <v>0</v>
      </c>
      <c r="S30" s="79">
        <f>Q30*'Нормы по школам'!D31/'Нормы по школам'!C31</f>
        <v>0</v>
      </c>
      <c r="T30" s="79">
        <f>Q30*'Нормы по школам'!E31/'Нормы по школам'!C31</f>
        <v>0</v>
      </c>
      <c r="U30" s="79">
        <f>Q30*'Нормы по школам'!F31/'Нормы по школам'!C31</f>
        <v>0</v>
      </c>
      <c r="V30" s="222">
        <f>Q30*'Нормы по школам'!G31/'Нормы по школам'!C31</f>
        <v>0</v>
      </c>
      <c r="W30" s="224"/>
      <c r="X30" s="126">
        <f t="shared" si="2"/>
        <v>0</v>
      </c>
      <c r="Y30" s="114">
        <f>X30/('Нормы по школам'!I31/100*35)*100</f>
        <v>0</v>
      </c>
      <c r="Z30" s="81">
        <f>X30*'Нормы по школам'!J31/'Нормы по школам'!I31</f>
        <v>0</v>
      </c>
      <c r="AA30" s="81">
        <f>X30*'Нормы по школам'!K31/'Нормы по школам'!I31</f>
        <v>0</v>
      </c>
      <c r="AB30" s="81">
        <f>X30*'Нормы по школам'!L31/'Нормы по школам'!I31</f>
        <v>0</v>
      </c>
      <c r="AC30" s="82">
        <f>X30*'Нормы по школам'!M31/'Нормы по школам'!I31</f>
        <v>0</v>
      </c>
      <c r="AD30" s="121"/>
      <c r="AE30" s="118">
        <f aca="true" t="shared" si="5" ref="AE30:AE35">AD30</f>
        <v>0</v>
      </c>
      <c r="AF30" s="114">
        <f>AE30/('Нормы по школам'!C31/100*60)*100</f>
        <v>0</v>
      </c>
      <c r="AG30" s="79">
        <f>AE30*'Нормы по школам'!D31/'Нормы по школам'!C31</f>
        <v>0</v>
      </c>
      <c r="AH30" s="79">
        <f>AE30*'Нормы по школам'!E31/'Нормы по школам'!C31</f>
        <v>0</v>
      </c>
      <c r="AI30" s="79">
        <f>AE30*'Нормы по школам'!F31/'Нормы по школам'!C31</f>
        <v>0</v>
      </c>
      <c r="AJ30" s="80">
        <f>AE30*'Нормы по школам'!G31/'Нормы по школам'!C31</f>
        <v>0</v>
      </c>
      <c r="AK30" s="121"/>
      <c r="AL30" s="118">
        <f t="shared" si="3"/>
        <v>0</v>
      </c>
      <c r="AM30" s="114">
        <f>AL30/('Нормы по школам'!I31/100*60)*100</f>
        <v>0</v>
      </c>
      <c r="AN30" s="81">
        <f>AL30*'Нормы по школам'!J31/'Нормы по школам'!I31</f>
        <v>0</v>
      </c>
      <c r="AO30" s="81">
        <f>AL30*'Нормы по школам'!K31/'Нормы по школам'!I31</f>
        <v>0</v>
      </c>
      <c r="AP30" s="81">
        <f>AL30*'Нормы по школам'!L31/'Нормы по школам'!I31</f>
        <v>0</v>
      </c>
      <c r="AQ30" s="82">
        <f>AL30*'Нормы по школам'!M31/'Нормы по школам'!I31</f>
        <v>0</v>
      </c>
    </row>
    <row r="31" spans="1:43" s="27" customFormat="1" ht="15" customHeight="1">
      <c r="A31" s="94" t="s">
        <v>10</v>
      </c>
      <c r="B31" s="102">
        <v>0</v>
      </c>
      <c r="C31" s="118">
        <f t="shared" si="0"/>
        <v>0</v>
      </c>
      <c r="D31" s="114">
        <f>C31/('Нормы по школам'!C32/100*25)*100</f>
        <v>0</v>
      </c>
      <c r="E31" s="79">
        <f>C31*'Нормы по школам'!D32/'Нормы по школам'!C32</f>
        <v>0</v>
      </c>
      <c r="F31" s="79">
        <f>C31*'Нормы по школам'!E32/'Нормы по школам'!C32</f>
        <v>0</v>
      </c>
      <c r="G31" s="79">
        <f>C31*'Нормы по школам'!F32/'Нормы по школам'!C32</f>
        <v>0</v>
      </c>
      <c r="H31" s="80">
        <f>C31*'Нормы по школам'!G32/'Нормы по школам'!C32</f>
        <v>0</v>
      </c>
      <c r="I31" s="102">
        <v>0</v>
      </c>
      <c r="J31" s="118">
        <f t="shared" si="1"/>
        <v>0</v>
      </c>
      <c r="K31" s="114">
        <f>J31/('Нормы по школам'!I32/100*25)*100</f>
        <v>0</v>
      </c>
      <c r="L31" s="81">
        <f>J31*'Нормы по школам'!J32/'Нормы по школам'!I32</f>
        <v>0</v>
      </c>
      <c r="M31" s="81">
        <f>J31*'Нормы по школам'!K32/'Нормы по школам'!I32</f>
        <v>0</v>
      </c>
      <c r="N31" s="81">
        <f>J31*'Нормы по школам'!L32/'Нормы по школам'!I32</f>
        <v>0</v>
      </c>
      <c r="O31" s="82">
        <f>J31*'Нормы по школам'!M32/'Нормы по школам'!I32</f>
        <v>0</v>
      </c>
      <c r="P31" s="124"/>
      <c r="Q31" s="118">
        <f t="shared" si="4"/>
        <v>0</v>
      </c>
      <c r="R31" s="114">
        <f>Q31/('Нормы по школам'!C32/100*35)*100</f>
        <v>0</v>
      </c>
      <c r="S31" s="79">
        <f>Q31*'Нормы по школам'!D32/'Нормы по школам'!C32</f>
        <v>0</v>
      </c>
      <c r="T31" s="79">
        <f>Q31*'Нормы по школам'!E32/'Нормы по школам'!C32</f>
        <v>0</v>
      </c>
      <c r="U31" s="79">
        <f>Q31*'Нормы по школам'!F32/'Нормы по школам'!C32</f>
        <v>0</v>
      </c>
      <c r="V31" s="222">
        <f>Q31*'Нормы по школам'!G32/'Нормы по школам'!C32</f>
        <v>0</v>
      </c>
      <c r="W31" s="224"/>
      <c r="X31" s="126">
        <f t="shared" si="2"/>
        <v>0</v>
      </c>
      <c r="Y31" s="114">
        <f>X31/('Нормы по школам'!I32/100*35)*100</f>
        <v>0</v>
      </c>
      <c r="Z31" s="81">
        <f>X31*'Нормы по школам'!J32/'Нормы по школам'!I32</f>
        <v>0</v>
      </c>
      <c r="AA31" s="81">
        <f>X31*'Нормы по школам'!K32/'Нормы по школам'!I32</f>
        <v>0</v>
      </c>
      <c r="AB31" s="81">
        <f>X31*'Нормы по школам'!L32/'Нормы по школам'!I32</f>
        <v>0</v>
      </c>
      <c r="AC31" s="82">
        <f>X31*'Нормы по школам'!M32/'Нормы по школам'!I32</f>
        <v>0</v>
      </c>
      <c r="AD31" s="121"/>
      <c r="AE31" s="118">
        <f t="shared" si="5"/>
        <v>0</v>
      </c>
      <c r="AF31" s="114">
        <f>AE31/('Нормы по школам'!C32/100*60)*100</f>
        <v>0</v>
      </c>
      <c r="AG31" s="79">
        <f>AE31*'Нормы по школам'!D32/'Нормы по школам'!C32</f>
        <v>0</v>
      </c>
      <c r="AH31" s="79">
        <f>AE31*'Нормы по школам'!E32/'Нормы по школам'!C32</f>
        <v>0</v>
      </c>
      <c r="AI31" s="79">
        <f>AE31*'Нормы по школам'!F32/'Нормы по школам'!C32</f>
        <v>0</v>
      </c>
      <c r="AJ31" s="80">
        <f>AE31*'Нормы по школам'!G32/'Нормы по школам'!C32</f>
        <v>0</v>
      </c>
      <c r="AK31" s="121"/>
      <c r="AL31" s="118">
        <f t="shared" si="3"/>
        <v>0</v>
      </c>
      <c r="AM31" s="114">
        <f>AL31/('Нормы по школам'!I32/100*60)*100</f>
        <v>0</v>
      </c>
      <c r="AN31" s="81">
        <f>AL31*'Нормы по школам'!J32/'Нормы по школам'!I32</f>
        <v>0</v>
      </c>
      <c r="AO31" s="81">
        <f>AL31*'Нормы по школам'!K32/'Нормы по школам'!I32</f>
        <v>0</v>
      </c>
      <c r="AP31" s="81">
        <f>AL31*'Нормы по школам'!L32/'Нормы по школам'!I32</f>
        <v>0</v>
      </c>
      <c r="AQ31" s="82">
        <f>AL31*'Нормы по школам'!M32/'Нормы по школам'!I32</f>
        <v>0</v>
      </c>
    </row>
    <row r="32" spans="1:43" ht="15" customHeight="1">
      <c r="A32" s="92" t="s">
        <v>17</v>
      </c>
      <c r="B32" s="102">
        <v>0.2</v>
      </c>
      <c r="C32" s="118">
        <f t="shared" si="0"/>
        <v>0.2</v>
      </c>
      <c r="D32" s="114">
        <f>C32/('Нормы по школам'!C33/100*25)*100</f>
        <v>200</v>
      </c>
      <c r="E32" s="79">
        <f>C32*'Нормы по школам'!D33/'Нормы по школам'!C33</f>
        <v>0.00020000000000000004</v>
      </c>
      <c r="F32" s="79">
        <f>C32*'Нормы по школам'!E33/'Нормы по школам'!C33</f>
        <v>0</v>
      </c>
      <c r="G32" s="79">
        <f>C32*'Нормы по школам'!F33/'Нормы по школам'!C33</f>
        <v>0</v>
      </c>
      <c r="H32" s="80">
        <f>C32*'Нормы по школам'!G33/'Нормы по школам'!C33</f>
        <v>0</v>
      </c>
      <c r="I32" s="102">
        <v>0.3</v>
      </c>
      <c r="J32" s="118">
        <f t="shared" si="1"/>
        <v>0.3</v>
      </c>
      <c r="K32" s="114">
        <f>J32/('Нормы по школам'!I33/100*25)*100</f>
        <v>299.99999999999994</v>
      </c>
      <c r="L32" s="81">
        <f>J32*'Нормы по школам'!J33/'Нормы по школам'!I33</f>
        <v>0.00030000000000000003</v>
      </c>
      <c r="M32" s="81">
        <f>J32*'Нормы по школам'!K33/'Нормы по школам'!I33</f>
        <v>0</v>
      </c>
      <c r="N32" s="81">
        <f>J32*'Нормы по школам'!L33/'Нормы по школам'!I33</f>
        <v>0</v>
      </c>
      <c r="O32" s="82">
        <f>J32*'Нормы по школам'!M33/'Нормы по школам'!I33</f>
        <v>0</v>
      </c>
      <c r="P32" s="124"/>
      <c r="Q32" s="118">
        <f t="shared" si="4"/>
        <v>0</v>
      </c>
      <c r="R32" s="114">
        <f>Q32/('Нормы по школам'!C33/100*35)*100</f>
        <v>0</v>
      </c>
      <c r="S32" s="79">
        <f>Q32*'Нормы по школам'!D33/'Нормы по школам'!C33</f>
        <v>0</v>
      </c>
      <c r="T32" s="79">
        <f>Q32*'Нормы по школам'!E33/'Нормы по школам'!C33</f>
        <v>0</v>
      </c>
      <c r="U32" s="79">
        <f>Q32*'Нормы по школам'!F33/'Нормы по школам'!C33</f>
        <v>0</v>
      </c>
      <c r="V32" s="222">
        <f>Q32*'Нормы по школам'!G33/'Нормы по школам'!C33</f>
        <v>0</v>
      </c>
      <c r="W32" s="224"/>
      <c r="X32" s="126">
        <f t="shared" si="2"/>
        <v>0</v>
      </c>
      <c r="Y32" s="114">
        <f>X32/('Нормы по школам'!I33/100*35)*100</f>
        <v>0</v>
      </c>
      <c r="Z32" s="81">
        <f>X32*'Нормы по школам'!J33/'Нормы по школам'!I33</f>
        <v>0</v>
      </c>
      <c r="AA32" s="81">
        <f>X32*'Нормы по школам'!K33/'Нормы по школам'!I33</f>
        <v>0</v>
      </c>
      <c r="AB32" s="81">
        <f>X32*'Нормы по школам'!L33/'Нормы по школам'!I33</f>
        <v>0</v>
      </c>
      <c r="AC32" s="82">
        <f>X32*'Нормы по школам'!M33/'Нормы по школам'!I33</f>
        <v>0</v>
      </c>
      <c r="AD32" s="121"/>
      <c r="AE32" s="118">
        <f t="shared" si="5"/>
        <v>0</v>
      </c>
      <c r="AF32" s="114">
        <f>AE32/('Нормы по школам'!C33/100*60)*100</f>
        <v>0</v>
      </c>
      <c r="AG32" s="79">
        <f>AE32*'Нормы по школам'!D33/'Нормы по школам'!C33</f>
        <v>0</v>
      </c>
      <c r="AH32" s="79">
        <f>AE32*'Нормы по школам'!E33/'Нормы по школам'!C33</f>
        <v>0</v>
      </c>
      <c r="AI32" s="79">
        <f>AE32*'Нормы по школам'!F33/'Нормы по школам'!C33</f>
        <v>0</v>
      </c>
      <c r="AJ32" s="80">
        <f>AE32*'Нормы по школам'!G33/'Нормы по школам'!C33</f>
        <v>0</v>
      </c>
      <c r="AK32" s="121"/>
      <c r="AL32" s="118">
        <f t="shared" si="3"/>
        <v>0</v>
      </c>
      <c r="AM32" s="114">
        <f>AL32/('Нормы по школам'!I33/100*60)*100</f>
        <v>0</v>
      </c>
      <c r="AN32" s="81">
        <f>AL32*'Нормы по школам'!J33/'Нормы по школам'!I33</f>
        <v>0</v>
      </c>
      <c r="AO32" s="81">
        <f>AL32*'Нормы по школам'!K33/'Нормы по школам'!I33</f>
        <v>0</v>
      </c>
      <c r="AP32" s="81">
        <f>AL32*'Нормы по школам'!L33/'Нормы по школам'!I33</f>
        <v>0</v>
      </c>
      <c r="AQ32" s="82">
        <f>AL32*'Нормы по школам'!M33/'Нормы по школам'!I33</f>
        <v>0</v>
      </c>
    </row>
    <row r="33" spans="1:43" ht="15" customHeight="1">
      <c r="A33" s="92" t="s">
        <v>26</v>
      </c>
      <c r="B33" s="102">
        <v>0.1</v>
      </c>
      <c r="C33" s="118">
        <f t="shared" si="0"/>
        <v>0.1</v>
      </c>
      <c r="D33" s="114">
        <f>C33/('Нормы по школам'!C34/100*25)*100</f>
        <v>33.333333333333336</v>
      </c>
      <c r="E33" s="79">
        <f>C33*'Нормы по школам'!D34/'Нормы по школам'!C34</f>
        <v>0.024300000000000006</v>
      </c>
      <c r="F33" s="79">
        <f>C33*'Нормы по школам'!E34/'Нормы по школам'!C34</f>
        <v>0.015</v>
      </c>
      <c r="G33" s="79">
        <f>C33*'Нормы по школам'!F34/'Нормы по школам'!C34</f>
        <v>0.010199999999999999</v>
      </c>
      <c r="H33" s="80">
        <f>C33*'Нормы по школам'!G34/'Нормы по школам'!C34</f>
        <v>0.28900000000000003</v>
      </c>
      <c r="I33" s="102">
        <v>0.1</v>
      </c>
      <c r="J33" s="118">
        <f t="shared" si="1"/>
        <v>0.1</v>
      </c>
      <c r="K33" s="114">
        <f>J33/('Нормы по школам'!I34/100*25)*100</f>
        <v>33.333333333333336</v>
      </c>
      <c r="L33" s="81">
        <f>J33*'Нормы по школам'!J34/'Нормы по школам'!I34</f>
        <v>0.024300000000000006</v>
      </c>
      <c r="M33" s="81">
        <f>J33*'Нормы по школам'!K34/'Нормы по школам'!I34</f>
        <v>0.015</v>
      </c>
      <c r="N33" s="81">
        <f>J33*'Нормы по школам'!L34/'Нормы по школам'!I34</f>
        <v>0.010199999999999999</v>
      </c>
      <c r="O33" s="82">
        <f>J33*'Нормы по школам'!M34/'Нормы по школам'!I34</f>
        <v>0.28900000000000003</v>
      </c>
      <c r="P33" s="124"/>
      <c r="Q33" s="118">
        <f t="shared" si="4"/>
        <v>0</v>
      </c>
      <c r="R33" s="114">
        <f>Q33/('Нормы по школам'!C34/100*35)*100</f>
        <v>0</v>
      </c>
      <c r="S33" s="79">
        <f>Q33*'Нормы по школам'!D34/'Нормы по школам'!C34</f>
        <v>0</v>
      </c>
      <c r="T33" s="79">
        <f>Q33*'Нормы по школам'!E34/'Нормы по школам'!C34</f>
        <v>0</v>
      </c>
      <c r="U33" s="79">
        <f>Q33*'Нормы по школам'!F34/'Нормы по школам'!C34</f>
        <v>0</v>
      </c>
      <c r="V33" s="222">
        <f>Q33*'Нормы по школам'!G34/'Нормы по школам'!C34</f>
        <v>0</v>
      </c>
      <c r="W33" s="224"/>
      <c r="X33" s="126">
        <f t="shared" si="2"/>
        <v>0</v>
      </c>
      <c r="Y33" s="114">
        <f>X33/('Нормы по школам'!I34/100*35)*100</f>
        <v>0</v>
      </c>
      <c r="Z33" s="81">
        <f>X33*'Нормы по школам'!J34/'Нормы по школам'!I34</f>
        <v>0</v>
      </c>
      <c r="AA33" s="81">
        <f>X33*'Нормы по школам'!K34/'Нормы по школам'!I34</f>
        <v>0</v>
      </c>
      <c r="AB33" s="81">
        <f>X33*'Нормы по школам'!L34/'Нормы по школам'!I34</f>
        <v>0</v>
      </c>
      <c r="AC33" s="82">
        <f>X33*'Нормы по школам'!M34/'Нормы по школам'!I34</f>
        <v>0</v>
      </c>
      <c r="AD33" s="121"/>
      <c r="AE33" s="118">
        <f t="shared" si="5"/>
        <v>0</v>
      </c>
      <c r="AF33" s="114">
        <f>AE33/('Нормы по школам'!C34/100*60)*100</f>
        <v>0</v>
      </c>
      <c r="AG33" s="79">
        <f>AE33*'Нормы по школам'!D34/'Нормы по школам'!C34</f>
        <v>0</v>
      </c>
      <c r="AH33" s="79">
        <f>AE33*'Нормы по школам'!E34/'Нормы по школам'!C34</f>
        <v>0</v>
      </c>
      <c r="AI33" s="79">
        <f>AE33*'Нормы по школам'!F34/'Нормы по школам'!C34</f>
        <v>0</v>
      </c>
      <c r="AJ33" s="80">
        <f>AE33*'Нормы по школам'!G34/'Нормы по школам'!C34</f>
        <v>0</v>
      </c>
      <c r="AK33" s="121"/>
      <c r="AL33" s="118">
        <f t="shared" si="3"/>
        <v>0</v>
      </c>
      <c r="AM33" s="114">
        <f>AL33/('Нормы по школам'!I34/100*60)*100</f>
        <v>0</v>
      </c>
      <c r="AN33" s="81">
        <f>AL33*'Нормы по школам'!J34/'Нормы по школам'!I34</f>
        <v>0</v>
      </c>
      <c r="AO33" s="81">
        <f>AL33*'Нормы по школам'!K34/'Нормы по школам'!I34</f>
        <v>0</v>
      </c>
      <c r="AP33" s="81">
        <f>AL33*'Нормы по школам'!L34/'Нормы по школам'!I34</f>
        <v>0</v>
      </c>
      <c r="AQ33" s="82">
        <f>AL33*'Нормы по школам'!M34/'Нормы по школам'!I34</f>
        <v>0</v>
      </c>
    </row>
    <row r="34" spans="1:43" ht="15" customHeight="1">
      <c r="A34" s="92" t="s">
        <v>19</v>
      </c>
      <c r="B34" s="102">
        <v>0</v>
      </c>
      <c r="C34" s="118">
        <f t="shared" si="0"/>
        <v>0</v>
      </c>
      <c r="D34" s="114">
        <f>C34/('Нормы по школам'!C35/100*25)*100</f>
        <v>0</v>
      </c>
      <c r="E34" s="79">
        <f>C34*'Нормы по школам'!D35/'Нормы по школам'!C35</f>
        <v>0</v>
      </c>
      <c r="F34" s="79">
        <f>C34*'Нормы по школам'!E35/'Нормы по школам'!C35</f>
        <v>0</v>
      </c>
      <c r="G34" s="79">
        <f>C34*'Нормы по школам'!F35/'Нормы по школам'!C35</f>
        <v>0</v>
      </c>
      <c r="H34" s="80">
        <f>C34*'Нормы по школам'!G35/'Нормы по школам'!C35</f>
        <v>0</v>
      </c>
      <c r="I34" s="102">
        <v>0</v>
      </c>
      <c r="J34" s="118">
        <f t="shared" si="1"/>
        <v>0</v>
      </c>
      <c r="K34" s="114">
        <f>J34/('Нормы по школам'!I35/100*25)*100</f>
        <v>0</v>
      </c>
      <c r="L34" s="81">
        <f>J34*'Нормы по школам'!J35/'Нормы по школам'!I35</f>
        <v>0</v>
      </c>
      <c r="M34" s="81">
        <f>J34*'Нормы по школам'!K35/'Нормы по школам'!I35</f>
        <v>0</v>
      </c>
      <c r="N34" s="81">
        <f>J34*'Нормы по школам'!L35/'Нормы по школам'!I35</f>
        <v>0</v>
      </c>
      <c r="O34" s="82">
        <f>J34*'Нормы по школам'!M35/'Нормы по школам'!I35</f>
        <v>0</v>
      </c>
      <c r="P34" s="124"/>
      <c r="Q34" s="118">
        <f t="shared" si="4"/>
        <v>0</v>
      </c>
      <c r="R34" s="114">
        <f>Q34/('Нормы по школам'!C35/100*35)*100</f>
        <v>0</v>
      </c>
      <c r="S34" s="79">
        <f>Q34*'Нормы по школам'!D35/'Нормы по школам'!C35</f>
        <v>0</v>
      </c>
      <c r="T34" s="79">
        <f>Q34*'Нормы по школам'!E35/'Нормы по школам'!C35</f>
        <v>0</v>
      </c>
      <c r="U34" s="79">
        <f>Q34*'Нормы по школам'!F35/'Нормы по школам'!C35</f>
        <v>0</v>
      </c>
      <c r="V34" s="222">
        <f>Q34*'Нормы по школам'!G35/'Нормы по школам'!C35</f>
        <v>0</v>
      </c>
      <c r="W34" s="224"/>
      <c r="X34" s="126">
        <f t="shared" si="2"/>
        <v>0</v>
      </c>
      <c r="Y34" s="114">
        <f>X34/('Нормы по школам'!I35/100*35)*100</f>
        <v>0</v>
      </c>
      <c r="Z34" s="81">
        <f>X34*'Нормы по школам'!J35/'Нормы по школам'!I35</f>
        <v>0</v>
      </c>
      <c r="AA34" s="81">
        <f>X34*'Нормы по школам'!K35/'Нормы по школам'!I35</f>
        <v>0</v>
      </c>
      <c r="AB34" s="81">
        <f>X34*'Нормы по школам'!L35/'Нормы по школам'!I35</f>
        <v>0</v>
      </c>
      <c r="AC34" s="82">
        <f>X34*'Нормы по школам'!M35/'Нормы по школам'!I35</f>
        <v>0</v>
      </c>
      <c r="AD34" s="121"/>
      <c r="AE34" s="118">
        <f t="shared" si="5"/>
        <v>0</v>
      </c>
      <c r="AF34" s="114">
        <f>AE34/('Нормы по школам'!C35/100*60)*100</f>
        <v>0</v>
      </c>
      <c r="AG34" s="79">
        <f>AE34*'Нормы по школам'!D35/'Нормы по школам'!C35</f>
        <v>0</v>
      </c>
      <c r="AH34" s="79">
        <f>AE34*'Нормы по школам'!E35/'Нормы по школам'!C35</f>
        <v>0</v>
      </c>
      <c r="AI34" s="79">
        <f>AE34*'Нормы по школам'!F35/'Нормы по школам'!C35</f>
        <v>0</v>
      </c>
      <c r="AJ34" s="80">
        <f>AE34*'Нормы по школам'!G35/'Нормы по школам'!C35</f>
        <v>0</v>
      </c>
      <c r="AK34" s="121"/>
      <c r="AL34" s="118">
        <f t="shared" si="3"/>
        <v>0</v>
      </c>
      <c r="AM34" s="114">
        <f>AL34/('Нормы по школам'!I35/100*60)*100</f>
        <v>0</v>
      </c>
      <c r="AN34" s="81">
        <f>AL34*'Нормы по школам'!J35/'Нормы по школам'!I35</f>
        <v>0</v>
      </c>
      <c r="AO34" s="81">
        <f>AL34*'Нормы по школам'!K35/'Нормы по школам'!I35</f>
        <v>0</v>
      </c>
      <c r="AP34" s="81">
        <f>AL34*'Нормы по школам'!L35/'Нормы по школам'!I35</f>
        <v>0</v>
      </c>
      <c r="AQ34" s="82">
        <f>AL34*'Нормы по школам'!M35/'Нормы по школам'!I35</f>
        <v>0</v>
      </c>
    </row>
    <row r="35" spans="1:43" ht="15" customHeight="1" thickBot="1">
      <c r="A35" s="96" t="s">
        <v>18</v>
      </c>
      <c r="B35" s="103">
        <v>2.6</v>
      </c>
      <c r="C35" s="119">
        <f>B35</f>
        <v>2.6</v>
      </c>
      <c r="D35" s="161">
        <f>C35/('Нормы по школам'!C36/100*25)*100</f>
        <v>208</v>
      </c>
      <c r="E35" s="99">
        <f>C35*'Нормы по школам'!D36/'Нормы по школам'!C36</f>
        <v>0</v>
      </c>
      <c r="F35" s="99">
        <f>C35*'Нормы по школам'!E36/'Нормы по школам'!C36</f>
        <v>0</v>
      </c>
      <c r="G35" s="99">
        <f>C35*'Нормы по школам'!F36/'Нормы по школам'!C36</f>
        <v>0</v>
      </c>
      <c r="H35" s="100">
        <f>C35*'Нормы по школам'!G36/'Нормы по школам'!C36</f>
        <v>0</v>
      </c>
      <c r="I35" s="103">
        <v>3.5</v>
      </c>
      <c r="J35" s="119">
        <f>I35</f>
        <v>3.5</v>
      </c>
      <c r="K35" s="161">
        <f>J35/('Нормы по школам'!I36/100*25)*100</f>
        <v>199.99999999999997</v>
      </c>
      <c r="L35" s="115">
        <f>J35*'Нормы по школам'!J36/'Нормы по школам'!I36</f>
        <v>0</v>
      </c>
      <c r="M35" s="115">
        <f>J35*'Нормы по школам'!K36/'Нормы по школам'!I36</f>
        <v>0</v>
      </c>
      <c r="N35" s="115">
        <f>J35*'Нормы по школам'!L36/'Нормы по школам'!I36</f>
        <v>0</v>
      </c>
      <c r="O35" s="116">
        <f>J35*'Нормы по школам'!M36/'Нормы по школам'!I36</f>
        <v>0</v>
      </c>
      <c r="P35" s="125"/>
      <c r="Q35" s="119">
        <f t="shared" si="4"/>
        <v>0</v>
      </c>
      <c r="R35" s="161">
        <f>Q35/('Нормы по школам'!C36/100*35)*100</f>
        <v>0</v>
      </c>
      <c r="S35" s="99">
        <f>Q35*'Нормы по школам'!D36/'Нормы по школам'!C36</f>
        <v>0</v>
      </c>
      <c r="T35" s="99">
        <f>Q35*'Нормы по школам'!E36/'Нормы по школам'!C36</f>
        <v>0</v>
      </c>
      <c r="U35" s="99">
        <f>Q35*'Нормы по школам'!F36/'Нормы по школам'!C36</f>
        <v>0</v>
      </c>
      <c r="V35" s="223">
        <f>Q35*'Нормы по школам'!G36/'Нормы по школам'!C36</f>
        <v>0</v>
      </c>
      <c r="W35" s="224"/>
      <c r="X35" s="128">
        <f>W35</f>
        <v>0</v>
      </c>
      <c r="Y35" s="161">
        <f>X35/('Нормы по школам'!I36/100*35)*100</f>
        <v>0</v>
      </c>
      <c r="Z35" s="115">
        <f>X35*'Нормы по школам'!J36/'Нормы по школам'!I36</f>
        <v>0</v>
      </c>
      <c r="AA35" s="115">
        <f>X35*'Нормы по школам'!K36/'Нормы по школам'!I36</f>
        <v>0</v>
      </c>
      <c r="AB35" s="115">
        <f>X35*'Нормы по школам'!L36/'Нормы по школам'!I36</f>
        <v>0</v>
      </c>
      <c r="AC35" s="116">
        <f>X35*'Нормы по школам'!M36/'Нормы по школам'!I36</f>
        <v>0</v>
      </c>
      <c r="AD35" s="122"/>
      <c r="AE35" s="119">
        <f t="shared" si="5"/>
        <v>0</v>
      </c>
      <c r="AF35" s="161">
        <f>AE35/('Нормы по школам'!C36/100*60)*100</f>
        <v>0</v>
      </c>
      <c r="AG35" s="99">
        <f>AE35*'Нормы по школам'!D36/'Нормы по школам'!C36</f>
        <v>0</v>
      </c>
      <c r="AH35" s="99">
        <f>AE35*'Нормы по школам'!E36/'Нормы по школам'!C36</f>
        <v>0</v>
      </c>
      <c r="AI35" s="99">
        <f>AE35*'Нормы по школам'!F36/'Нормы по школам'!C36</f>
        <v>0</v>
      </c>
      <c r="AJ35" s="100">
        <f>AE35*'Нормы по школам'!G36/'Нормы по школам'!C36</f>
        <v>0</v>
      </c>
      <c r="AK35" s="122"/>
      <c r="AL35" s="119">
        <f>AK35</f>
        <v>0</v>
      </c>
      <c r="AM35" s="161">
        <f>AL35/('Нормы по школам'!I36/100*60)*100</f>
        <v>0</v>
      </c>
      <c r="AN35" s="115">
        <f>AL35*'Нормы по школам'!J36/'Нормы по школам'!I36</f>
        <v>0</v>
      </c>
      <c r="AO35" s="115">
        <f>AL35*'Нормы по школам'!K36/'Нормы по школам'!I36</f>
        <v>0</v>
      </c>
      <c r="AP35" s="115">
        <f>AL35*'Нормы по школам'!L36/'Нормы по школам'!I36</f>
        <v>0</v>
      </c>
      <c r="AQ35" s="116">
        <f>AL35*'Нормы по школам'!M36/'Нормы по школам'!I36</f>
        <v>0</v>
      </c>
    </row>
    <row r="36" spans="1:43" ht="16.5" customHeight="1">
      <c r="A36" s="83" t="s">
        <v>24</v>
      </c>
      <c r="B36" s="84"/>
      <c r="C36" s="84"/>
      <c r="D36" s="85"/>
      <c r="E36" s="97" t="s">
        <v>20</v>
      </c>
      <c r="F36" s="98" t="s">
        <v>21</v>
      </c>
      <c r="G36" s="98" t="s">
        <v>22</v>
      </c>
      <c r="H36" s="112" t="s">
        <v>23</v>
      </c>
      <c r="I36" s="133"/>
      <c r="J36" s="86"/>
      <c r="K36" s="86"/>
      <c r="L36" s="97" t="s">
        <v>20</v>
      </c>
      <c r="M36" s="98" t="s">
        <v>21</v>
      </c>
      <c r="N36" s="98" t="s">
        <v>22</v>
      </c>
      <c r="O36" s="112" t="s">
        <v>23</v>
      </c>
      <c r="P36" s="84"/>
      <c r="Q36" s="84"/>
      <c r="R36" s="85"/>
      <c r="S36" s="186" t="s">
        <v>20</v>
      </c>
      <c r="T36" s="187" t="s">
        <v>21</v>
      </c>
      <c r="U36" s="187" t="s">
        <v>22</v>
      </c>
      <c r="V36" s="188" t="s">
        <v>23</v>
      </c>
      <c r="W36" s="86"/>
      <c r="X36" s="86"/>
      <c r="Y36" s="86"/>
      <c r="Z36" s="97" t="s">
        <v>20</v>
      </c>
      <c r="AA36" s="98" t="s">
        <v>21</v>
      </c>
      <c r="AB36" s="98" t="s">
        <v>22</v>
      </c>
      <c r="AC36" s="112" t="s">
        <v>23</v>
      </c>
      <c r="AD36" s="84"/>
      <c r="AE36" s="84"/>
      <c r="AF36" s="85"/>
      <c r="AG36" s="97" t="s">
        <v>20</v>
      </c>
      <c r="AH36" s="98" t="s">
        <v>21</v>
      </c>
      <c r="AI36" s="98" t="s">
        <v>22</v>
      </c>
      <c r="AJ36" s="112" t="s">
        <v>23</v>
      </c>
      <c r="AK36" s="86"/>
      <c r="AL36" s="86"/>
      <c r="AM36" s="86"/>
      <c r="AN36" s="97" t="s">
        <v>20</v>
      </c>
      <c r="AO36" s="98" t="s">
        <v>21</v>
      </c>
      <c r="AP36" s="98" t="s">
        <v>22</v>
      </c>
      <c r="AQ36" s="112" t="s">
        <v>23</v>
      </c>
    </row>
    <row r="37" spans="1:43" ht="15" customHeight="1">
      <c r="A37" s="34" t="s">
        <v>37</v>
      </c>
      <c r="B37" s="87"/>
      <c r="C37" s="87"/>
      <c r="D37" s="88"/>
      <c r="E37" s="148">
        <f>SUM(E4:E35)</f>
        <v>18.748472181818187</v>
      </c>
      <c r="F37" s="149">
        <f>SUM(F4:F35)</f>
        <v>16.798900553535354</v>
      </c>
      <c r="G37" s="149">
        <f>SUM(G4:G35)</f>
        <v>75.11143106666667</v>
      </c>
      <c r="H37" s="150">
        <f>SUM(H4:H35)</f>
        <v>531.1200696363636</v>
      </c>
      <c r="I37" s="199"/>
      <c r="J37" s="199"/>
      <c r="K37" s="204"/>
      <c r="L37" s="148">
        <f>SUM(L4:L35)</f>
        <v>24.523042546511626</v>
      </c>
      <c r="M37" s="149">
        <f>SUM(M4:M35)</f>
        <v>22.068436941085274</v>
      </c>
      <c r="N37" s="149">
        <f>SUM(N4:N35)</f>
        <v>103.75918753333333</v>
      </c>
      <c r="O37" s="150">
        <f>SUM(O4:O35)</f>
        <v>716.4734221472867</v>
      </c>
      <c r="P37" s="199"/>
      <c r="Q37" s="199"/>
      <c r="R37" s="88"/>
      <c r="S37" s="148">
        <f>SUM(S4:S35)</f>
        <v>0</v>
      </c>
      <c r="T37" s="149">
        <f>SUM(T4:T35)</f>
        <v>0</v>
      </c>
      <c r="U37" s="149">
        <f>SUM(U4:U35)</f>
        <v>0</v>
      </c>
      <c r="V37" s="150">
        <f>SUM(V4:V35)</f>
        <v>0</v>
      </c>
      <c r="W37" s="199"/>
      <c r="X37" s="199"/>
      <c r="Y37" s="204"/>
      <c r="Z37" s="152">
        <f>SUM(Z4:Z35)</f>
        <v>0</v>
      </c>
      <c r="AA37" s="153">
        <f>SUM(AA4:AA35)</f>
        <v>0</v>
      </c>
      <c r="AB37" s="153">
        <f>SUM(AB4:AB35)</f>
        <v>0</v>
      </c>
      <c r="AC37" s="154">
        <f>SUM(AC4:AC35)</f>
        <v>0</v>
      </c>
      <c r="AD37" s="203"/>
      <c r="AE37" s="203"/>
      <c r="AF37" s="156"/>
      <c r="AG37" s="152">
        <f>SUM(AG4:AG35)</f>
        <v>0</v>
      </c>
      <c r="AH37" s="153">
        <f>SUM(AH4:AH35)</f>
        <v>0</v>
      </c>
      <c r="AI37" s="153">
        <f>SUM(AI4:AI35)</f>
        <v>0</v>
      </c>
      <c r="AJ37" s="154">
        <f>SUM(AJ4:AJ35)</f>
        <v>0</v>
      </c>
      <c r="AK37" s="203"/>
      <c r="AL37" s="203"/>
      <c r="AM37" s="203"/>
      <c r="AN37" s="152">
        <f>SUM(AN4:AN35)</f>
        <v>0</v>
      </c>
      <c r="AO37" s="153">
        <f>SUM(AO4:AO35)</f>
        <v>0</v>
      </c>
      <c r="AP37" s="153">
        <f>SUM(AP4:AP35)</f>
        <v>0</v>
      </c>
      <c r="AQ37" s="154">
        <f>SUM(AQ4:AQ35)</f>
        <v>0</v>
      </c>
    </row>
    <row r="38" spans="1:43" s="113" customFormat="1" ht="15.75" customHeight="1" thickBot="1">
      <c r="A38" s="34" t="s">
        <v>28</v>
      </c>
      <c r="B38" s="38"/>
      <c r="C38" s="38"/>
      <c r="D38" s="30"/>
      <c r="E38" s="200">
        <f>E37/('Нормы по школам'!B38/100*25)*100</f>
        <v>77.93780369567767</v>
      </c>
      <c r="F38" s="201">
        <f>F37/('Нормы по школам'!B39/100*25)*100</f>
        <v>69.42286286493086</v>
      </c>
      <c r="G38" s="201">
        <f>G37/('Нормы по школам'!B40/100*25)*100</f>
        <v>90.31065649851635</v>
      </c>
      <c r="H38" s="202">
        <f>H37/('Нормы по школам'!B41/100*25)*100</f>
        <v>80.92475087277865</v>
      </c>
      <c r="I38" s="199"/>
      <c r="J38" s="199"/>
      <c r="K38" s="204"/>
      <c r="L38" s="200">
        <f>L37/('Нормы по школам'!H38/100*25)*100</f>
        <v>84.22985352734898</v>
      </c>
      <c r="M38" s="201">
        <f>M37/('Нормы по школам'!H39/100*25)*100</f>
        <v>77.46579396701043</v>
      </c>
      <c r="N38" s="201">
        <f>N37/('Нормы по школам'!H40/100*25)*100</f>
        <v>103.48873205220204</v>
      </c>
      <c r="O38" s="202">
        <f>O37/('Нормы по школам'!H41/100*25)*100</f>
        <v>91.59801741877645</v>
      </c>
      <c r="P38" s="199"/>
      <c r="Q38" s="199"/>
      <c r="R38" s="204"/>
      <c r="S38" s="200">
        <f>S37/('Нормы по школам'!B38/100*35)*100</f>
        <v>0</v>
      </c>
      <c r="T38" s="201">
        <f>T37/('Нормы по школам'!B39/100*35)*100</f>
        <v>0</v>
      </c>
      <c r="U38" s="201">
        <f>U37/('Нормы по школам'!B40/100*35)*100</f>
        <v>0</v>
      </c>
      <c r="V38" s="202">
        <f>V37/('Нормы по школам'!B41/100*35)*100</f>
        <v>0</v>
      </c>
      <c r="W38" s="199"/>
      <c r="X38" s="199"/>
      <c r="Y38" s="204"/>
      <c r="Z38" s="200">
        <f>Z37/('Нормы по школам'!H38/100*35)*100</f>
        <v>0</v>
      </c>
      <c r="AA38" s="201">
        <f>AA37/('Нормы по школам'!H39/100*35)*100</f>
        <v>0</v>
      </c>
      <c r="AB38" s="201">
        <f>AB37/('Нормы по школам'!H40/100*35)*100</f>
        <v>0</v>
      </c>
      <c r="AC38" s="202">
        <f>AC37/('Нормы по школам'!H41/100*35)*100</f>
        <v>0</v>
      </c>
      <c r="AD38" s="203"/>
      <c r="AE38" s="203"/>
      <c r="AF38" s="203"/>
      <c r="AG38" s="200">
        <f>AG37/('Нормы по школам'!B38/100*60)*100</f>
        <v>0</v>
      </c>
      <c r="AH38" s="201">
        <f>AH37/('Нормы по школам'!B39/100*60)*100</f>
        <v>0</v>
      </c>
      <c r="AI38" s="201">
        <f>AI37/('Нормы по школам'!B40/100*60)*100</f>
        <v>0</v>
      </c>
      <c r="AJ38" s="202">
        <f>AJ37/('Нормы по школам'!B41/100*60)*100</f>
        <v>0</v>
      </c>
      <c r="AK38" s="203"/>
      <c r="AL38" s="203"/>
      <c r="AM38" s="203"/>
      <c r="AN38" s="200">
        <f>AN37/('Нормы по школам'!H38/100*60)*100</f>
        <v>0</v>
      </c>
      <c r="AO38" s="201">
        <f>AO37/('Нормы по школам'!H39/100*60)*100</f>
        <v>0</v>
      </c>
      <c r="AP38" s="201">
        <f>AP37/('Нормы по школам'!H40/100*60)*100</f>
        <v>0</v>
      </c>
      <c r="AQ38" s="202">
        <f>AQ37/('Нормы по школам'!H41/100*60)*100</f>
        <v>0</v>
      </c>
    </row>
    <row r="39" spans="1:15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15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15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15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15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15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4.25">
      <c r="A45" s="34"/>
      <c r="I45" s="31"/>
      <c r="J45" s="31"/>
      <c r="K45" s="31"/>
      <c r="L45" s="31"/>
      <c r="M45" s="31"/>
      <c r="N45" s="31"/>
      <c r="O45" s="31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  <row r="60" ht="14.25">
      <c r="A60" s="34"/>
    </row>
    <row r="61" ht="14.25">
      <c r="A61" s="34"/>
    </row>
    <row r="62" ht="14.25">
      <c r="A62" s="34"/>
    </row>
    <row r="63" ht="14.25">
      <c r="A63" s="34"/>
    </row>
    <row r="64" ht="14.25">
      <c r="A64" s="34"/>
    </row>
    <row r="65" ht="14.25">
      <c r="A65" s="34"/>
    </row>
    <row r="66" ht="14.25">
      <c r="A66" s="34"/>
    </row>
    <row r="67" ht="14.25">
      <c r="A67" s="34"/>
    </row>
    <row r="68" ht="14.25">
      <c r="A68" s="34"/>
    </row>
    <row r="69" ht="14.25">
      <c r="A69" s="34"/>
    </row>
    <row r="70" ht="14.25">
      <c r="A70" s="34"/>
    </row>
    <row r="71" ht="14.25">
      <c r="A71" s="34"/>
    </row>
    <row r="72" ht="12.75">
      <c r="A72" s="35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</sheetData>
  <sheetProtection password="C6EE" sheet="1" formatCells="0" formatColumns="0" formatRows="0"/>
  <mergeCells count="10">
    <mergeCell ref="AD2:AJ2"/>
    <mergeCell ref="AK2:AQ2"/>
    <mergeCell ref="AD1:AQ1"/>
    <mergeCell ref="P1:AC1"/>
    <mergeCell ref="B1:O1"/>
    <mergeCell ref="A2:A3"/>
    <mergeCell ref="I2:O2"/>
    <mergeCell ref="B2:H2"/>
    <mergeCell ref="P2:V2"/>
    <mergeCell ref="W2:AC2"/>
  </mergeCells>
  <printOptions/>
  <pageMargins left="0.2362204724409449" right="0.2755905511811024" top="0.1968503937007874" bottom="0.15748031496062992" header="0" footer="0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1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I4" sqref="I4"/>
    </sheetView>
  </sheetViews>
  <sheetFormatPr defaultColWidth="9.140625" defaultRowHeight="12.75"/>
  <cols>
    <col min="1" max="1" width="29.28125" style="26" customWidth="1"/>
    <col min="2" max="2" width="7.421875" style="26" customWidth="1"/>
    <col min="3" max="3" width="7.140625" style="26" customWidth="1"/>
    <col min="4" max="4" width="7.57421875" style="26" customWidth="1"/>
    <col min="5" max="5" width="7.140625" style="26" customWidth="1"/>
    <col min="6" max="6" width="7.00390625" style="26" customWidth="1"/>
    <col min="7" max="7" width="10.140625" style="26" customWidth="1"/>
    <col min="8" max="8" width="13.57421875" style="26" customWidth="1"/>
    <col min="9" max="9" width="7.421875" style="26" customWidth="1"/>
    <col min="10" max="10" width="6.8515625" style="26" customWidth="1"/>
    <col min="11" max="11" width="7.57421875" style="26" customWidth="1"/>
    <col min="12" max="12" width="7.28125" style="26" customWidth="1"/>
    <col min="13" max="13" width="6.8515625" style="26" customWidth="1"/>
    <col min="14" max="14" width="10.140625" style="26" customWidth="1"/>
    <col min="15" max="15" width="13.421875" style="26" customWidth="1"/>
    <col min="16" max="16" width="7.421875" style="26" customWidth="1"/>
    <col min="17" max="17" width="7.28125" style="26" customWidth="1"/>
    <col min="18" max="18" width="7.421875" style="26" customWidth="1"/>
    <col min="19" max="20" width="7.140625" style="26" customWidth="1"/>
    <col min="21" max="21" width="10.140625" style="26" customWidth="1"/>
    <col min="22" max="22" width="13.421875" style="26" customWidth="1"/>
    <col min="23" max="23" width="7.421875" style="26" customWidth="1"/>
    <col min="24" max="24" width="7.140625" style="26" customWidth="1"/>
    <col min="25" max="25" width="7.57421875" style="26" customWidth="1"/>
    <col min="26" max="26" width="7.28125" style="26" customWidth="1"/>
    <col min="27" max="27" width="7.140625" style="26" customWidth="1"/>
    <col min="28" max="28" width="10.28125" style="26" customWidth="1"/>
    <col min="29" max="29" width="13.57421875" style="26" customWidth="1"/>
    <col min="30" max="30" width="7.421875" style="26" customWidth="1"/>
    <col min="31" max="31" width="6.8515625" style="26" customWidth="1"/>
    <col min="32" max="32" width="7.7109375" style="26" customWidth="1"/>
    <col min="33" max="33" width="7.28125" style="26" customWidth="1"/>
    <col min="34" max="34" width="7.00390625" style="26" customWidth="1"/>
    <col min="35" max="35" width="10.140625" style="26" customWidth="1"/>
    <col min="36" max="36" width="13.7109375" style="26" customWidth="1"/>
    <col min="37" max="37" width="7.421875" style="26" customWidth="1"/>
    <col min="38" max="38" width="6.8515625" style="26" customWidth="1"/>
    <col min="39" max="39" width="8.140625" style="26" customWidth="1"/>
    <col min="40" max="40" width="7.28125" style="26" customWidth="1"/>
    <col min="41" max="41" width="7.00390625" style="26" customWidth="1"/>
    <col min="42" max="42" width="10.140625" style="26" customWidth="1"/>
    <col min="43" max="43" width="13.421875" style="26" customWidth="1"/>
    <col min="44" max="16384" width="9.140625" style="26" customWidth="1"/>
  </cols>
  <sheetData>
    <row r="1" spans="1:43" s="24" customFormat="1" ht="15.75" customHeight="1" thickBot="1">
      <c r="A1" s="37" t="s">
        <v>53</v>
      </c>
      <c r="B1" s="237" t="s">
        <v>38</v>
      </c>
      <c r="C1" s="238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263" t="str">
        <f>B1</f>
        <v>(УЧРЕЖДЕНИЕ)</v>
      </c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40"/>
      <c r="AD1" s="260" t="str">
        <f>B1</f>
        <v>(УЧРЕЖДЕНИЕ)</v>
      </c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2"/>
    </row>
    <row r="2" spans="1:43" s="24" customFormat="1" ht="15" customHeight="1">
      <c r="A2" s="247" t="s">
        <v>0</v>
      </c>
      <c r="B2" s="249" t="s">
        <v>75</v>
      </c>
      <c r="C2" s="250"/>
      <c r="D2" s="250"/>
      <c r="E2" s="250"/>
      <c r="F2" s="250"/>
      <c r="G2" s="250"/>
      <c r="H2" s="251"/>
      <c r="I2" s="252" t="s">
        <v>80</v>
      </c>
      <c r="J2" s="253"/>
      <c r="K2" s="254"/>
      <c r="L2" s="254"/>
      <c r="M2" s="254"/>
      <c r="N2" s="254"/>
      <c r="O2" s="255"/>
      <c r="P2" s="249" t="s">
        <v>76</v>
      </c>
      <c r="Q2" s="250"/>
      <c r="R2" s="250"/>
      <c r="S2" s="250"/>
      <c r="T2" s="250"/>
      <c r="U2" s="250"/>
      <c r="V2" s="251"/>
      <c r="W2" s="252" t="s">
        <v>77</v>
      </c>
      <c r="X2" s="253"/>
      <c r="Y2" s="254"/>
      <c r="Z2" s="254"/>
      <c r="AA2" s="254"/>
      <c r="AB2" s="254"/>
      <c r="AC2" s="255"/>
      <c r="AD2" s="249" t="s">
        <v>78</v>
      </c>
      <c r="AE2" s="250"/>
      <c r="AF2" s="250"/>
      <c r="AG2" s="250"/>
      <c r="AH2" s="250"/>
      <c r="AI2" s="250"/>
      <c r="AJ2" s="251"/>
      <c r="AK2" s="252" t="s">
        <v>79</v>
      </c>
      <c r="AL2" s="253"/>
      <c r="AM2" s="254"/>
      <c r="AN2" s="254"/>
      <c r="AO2" s="254"/>
      <c r="AP2" s="254"/>
      <c r="AQ2" s="255"/>
    </row>
    <row r="3" spans="1:43" s="25" customFormat="1" ht="30" customHeight="1" thickBot="1">
      <c r="A3" s="248"/>
      <c r="B3" s="73" t="s">
        <v>31</v>
      </c>
      <c r="C3" s="109" t="s">
        <v>48</v>
      </c>
      <c r="D3" s="74" t="s">
        <v>28</v>
      </c>
      <c r="E3" s="74" t="s">
        <v>1</v>
      </c>
      <c r="F3" s="74" t="s">
        <v>2</v>
      </c>
      <c r="G3" s="74" t="s">
        <v>3</v>
      </c>
      <c r="H3" s="110" t="s">
        <v>4</v>
      </c>
      <c r="I3" s="73" t="s">
        <v>31</v>
      </c>
      <c r="J3" s="109" t="s">
        <v>48</v>
      </c>
      <c r="K3" s="74" t="s">
        <v>28</v>
      </c>
      <c r="L3" s="74" t="s">
        <v>1</v>
      </c>
      <c r="M3" s="74" t="s">
        <v>2</v>
      </c>
      <c r="N3" s="74" t="s">
        <v>3</v>
      </c>
      <c r="O3" s="110" t="s">
        <v>4</v>
      </c>
      <c r="P3" s="73" t="s">
        <v>31</v>
      </c>
      <c r="Q3" s="109" t="s">
        <v>48</v>
      </c>
      <c r="R3" s="74" t="s">
        <v>28</v>
      </c>
      <c r="S3" s="74" t="s">
        <v>1</v>
      </c>
      <c r="T3" s="74" t="s">
        <v>2</v>
      </c>
      <c r="U3" s="74" t="s">
        <v>3</v>
      </c>
      <c r="V3" s="110" t="s">
        <v>4</v>
      </c>
      <c r="W3" s="73" t="s">
        <v>31</v>
      </c>
      <c r="X3" s="109" t="s">
        <v>48</v>
      </c>
      <c r="Y3" s="74" t="s">
        <v>28</v>
      </c>
      <c r="Z3" s="74" t="s">
        <v>1</v>
      </c>
      <c r="AA3" s="74" t="s">
        <v>2</v>
      </c>
      <c r="AB3" s="74" t="s">
        <v>3</v>
      </c>
      <c r="AC3" s="110" t="s">
        <v>4</v>
      </c>
      <c r="AD3" s="73" t="s">
        <v>31</v>
      </c>
      <c r="AE3" s="109" t="s">
        <v>48</v>
      </c>
      <c r="AF3" s="74" t="s">
        <v>28</v>
      </c>
      <c r="AG3" s="74" t="s">
        <v>1</v>
      </c>
      <c r="AH3" s="74" t="s">
        <v>2</v>
      </c>
      <c r="AI3" s="74" t="s">
        <v>3</v>
      </c>
      <c r="AJ3" s="110" t="s">
        <v>4</v>
      </c>
      <c r="AK3" s="73" t="s">
        <v>31</v>
      </c>
      <c r="AL3" s="109" t="s">
        <v>48</v>
      </c>
      <c r="AM3" s="74" t="s">
        <v>28</v>
      </c>
      <c r="AN3" s="74" t="s">
        <v>1</v>
      </c>
      <c r="AO3" s="74" t="s">
        <v>2</v>
      </c>
      <c r="AP3" s="74" t="s">
        <v>3</v>
      </c>
      <c r="AQ3" s="110" t="s">
        <v>4</v>
      </c>
    </row>
    <row r="4" spans="1:43" ht="15" customHeight="1">
      <c r="A4" s="91" t="s">
        <v>6</v>
      </c>
      <c r="B4" s="101"/>
      <c r="C4" s="117">
        <f>B4</f>
        <v>0</v>
      </c>
      <c r="D4" s="168">
        <f>C4/('Нормы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101"/>
      <c r="J4" s="117">
        <f>I4</f>
        <v>0</v>
      </c>
      <c r="K4" s="168">
        <f>J4/('Нормы по школам'!I5/100*25)*100</f>
        <v>0</v>
      </c>
      <c r="L4" s="77">
        <f>J4*'Нормы по школам'!J5/'Нормы по школам'!I5</f>
        <v>0</v>
      </c>
      <c r="M4" s="77">
        <f>J4*'Нормы по школам'!K5/'Нормы по школам'!I5</f>
        <v>0</v>
      </c>
      <c r="N4" s="77">
        <f>J4*'Нормы по школам'!L5/'Нормы по школам'!I5</f>
        <v>0</v>
      </c>
      <c r="O4" s="78">
        <f>J4*'Нормы по школам'!M5/'Нормы по школам'!I5</f>
        <v>0</v>
      </c>
      <c r="P4" s="123"/>
      <c r="Q4" s="117">
        <f>P4</f>
        <v>0</v>
      </c>
      <c r="R4" s="168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76">
        <f>Q4*'Нормы по школам'!G5/'Нормы по школам'!C5</f>
        <v>0</v>
      </c>
      <c r="W4" s="123"/>
      <c r="X4" s="127">
        <f>W4</f>
        <v>0</v>
      </c>
      <c r="Y4" s="168">
        <f>X4/('Нормы по школам'!I5/100*35)*100</f>
        <v>0</v>
      </c>
      <c r="Z4" s="77">
        <f>X4*'Нормы по школам'!J5/'Нормы по школам'!I5</f>
        <v>0</v>
      </c>
      <c r="AA4" s="77">
        <f>X4*'Нормы по школам'!K5/'Нормы по школам'!I5</f>
        <v>0</v>
      </c>
      <c r="AB4" s="77">
        <f>X4*'Нормы по школам'!L5/'Нормы по школам'!I5</f>
        <v>0</v>
      </c>
      <c r="AC4" s="78">
        <f>X4*'Нормы по школам'!M5/'Нормы по школам'!I5</f>
        <v>0</v>
      </c>
      <c r="AD4" s="120"/>
      <c r="AE4" s="117">
        <f>AD4</f>
        <v>0</v>
      </c>
      <c r="AF4" s="168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20"/>
      <c r="AL4" s="117">
        <f>AK4</f>
        <v>0</v>
      </c>
      <c r="AM4" s="168">
        <f>AL4/('Нормы по школам'!I5/100*60)*100</f>
        <v>0</v>
      </c>
      <c r="AN4" s="77">
        <f>AL4*'Нормы по школам'!J5/'Нормы по школам'!I5</f>
        <v>0</v>
      </c>
      <c r="AO4" s="77">
        <f>AL4*'Нормы по школам'!K5/'Нормы по школам'!I5</f>
        <v>0</v>
      </c>
      <c r="AP4" s="77">
        <f>AL4*'Нормы по школам'!L5/'Нормы по школам'!I5</f>
        <v>0</v>
      </c>
      <c r="AQ4" s="78">
        <f>AL4*'Нормы по школам'!M5/'Нормы по школам'!I5</f>
        <v>0</v>
      </c>
    </row>
    <row r="5" spans="1:43" ht="15" customHeight="1">
      <c r="A5" s="92" t="s">
        <v>5</v>
      </c>
      <c r="B5" s="167"/>
      <c r="C5" s="118">
        <f>B5</f>
        <v>0</v>
      </c>
      <c r="D5" s="114">
        <f>C5/('Нормы по школам'!C6/100*25)*100</f>
        <v>0</v>
      </c>
      <c r="E5" s="79">
        <f>C5*'Нормы по школам'!D6/'Нормы по школам'!C6</f>
        <v>0</v>
      </c>
      <c r="F5" s="79">
        <f>C5*'Нормы по школам'!E6/'Нормы по школам'!C6</f>
        <v>0</v>
      </c>
      <c r="G5" s="79">
        <f>C5*'Нормы по школам'!F6/'Нормы по школам'!C6</f>
        <v>0</v>
      </c>
      <c r="H5" s="80">
        <f>C5*'Нормы по школам'!G6/'Нормы по школам'!C6</f>
        <v>0</v>
      </c>
      <c r="I5" s="102"/>
      <c r="J5" s="118">
        <f>I5</f>
        <v>0</v>
      </c>
      <c r="K5" s="114">
        <f>J5/('Нормы по школам'!I6/100*25)*100</f>
        <v>0</v>
      </c>
      <c r="L5" s="81">
        <f>J5*'Нормы по школам'!J6/'Нормы по школам'!I6</f>
        <v>0</v>
      </c>
      <c r="M5" s="81">
        <f>J5*'Нормы по школам'!K6/'Нормы по школам'!I6</f>
        <v>0</v>
      </c>
      <c r="N5" s="81">
        <f>J5*'Нормы по школам'!L6/'Нормы по школам'!I6</f>
        <v>0</v>
      </c>
      <c r="O5" s="82">
        <f>J5*'Нормы по школам'!M6/'Нормы по школам'!I6</f>
        <v>0</v>
      </c>
      <c r="P5" s="124"/>
      <c r="Q5" s="118">
        <f>P5</f>
        <v>0</v>
      </c>
      <c r="R5" s="114">
        <f>Q5/('Нормы по школам'!C6/100*35)*100</f>
        <v>0</v>
      </c>
      <c r="S5" s="79">
        <f>Q5*'Нормы по школам'!D6/'Нормы по школам'!C6</f>
        <v>0</v>
      </c>
      <c r="T5" s="79">
        <f>Q5*'Нормы по школам'!E6/'Нормы по школам'!C6</f>
        <v>0</v>
      </c>
      <c r="U5" s="79">
        <f>Q5*'Нормы по школам'!F6/'Нормы по школам'!C6</f>
        <v>0</v>
      </c>
      <c r="V5" s="80">
        <f>Q5*'Нормы по школам'!G6/'Нормы по школам'!C6</f>
        <v>0</v>
      </c>
      <c r="W5" s="124"/>
      <c r="X5" s="126">
        <f>W5</f>
        <v>0</v>
      </c>
      <c r="Y5" s="114">
        <f>X5/('Нормы по школам'!I6/100*35)*100</f>
        <v>0</v>
      </c>
      <c r="Z5" s="81">
        <f>X5*'Нормы по школам'!J6/'Нормы по школам'!I6</f>
        <v>0</v>
      </c>
      <c r="AA5" s="81">
        <f>X5*'Нормы по школам'!K6/'Нормы по школам'!I6</f>
        <v>0</v>
      </c>
      <c r="AB5" s="81">
        <f>X5*'Нормы по школам'!L6/'Нормы по школам'!I6</f>
        <v>0</v>
      </c>
      <c r="AC5" s="82">
        <f>X5*'Нормы по школам'!M6/'Нормы по школам'!I6</f>
        <v>0</v>
      </c>
      <c r="AD5" s="121"/>
      <c r="AE5" s="118">
        <f>AD5</f>
        <v>0</v>
      </c>
      <c r="AF5" s="114">
        <f>AE5/('Нормы по школам'!C6/100*60)*100</f>
        <v>0</v>
      </c>
      <c r="AG5" s="79">
        <f>AE5*'Нормы по школам'!D6/'Нормы по школам'!C6</f>
        <v>0</v>
      </c>
      <c r="AH5" s="79">
        <f>AE5*'Нормы по школам'!E6/'Нормы по школам'!C6</f>
        <v>0</v>
      </c>
      <c r="AI5" s="79">
        <f>AE5*'Нормы по школам'!F6/'Нормы по школам'!C6</f>
        <v>0</v>
      </c>
      <c r="AJ5" s="80">
        <f>AE5*'Нормы по школам'!G6/'Нормы по школам'!C6</f>
        <v>0</v>
      </c>
      <c r="AK5" s="121"/>
      <c r="AL5" s="118">
        <f>AK5</f>
        <v>0</v>
      </c>
      <c r="AM5" s="114">
        <f>AL5/('Нормы по школам'!I6/100*60)*100</f>
        <v>0</v>
      </c>
      <c r="AN5" s="81">
        <f>AL5*'Нормы по школам'!J6/'Нормы по школам'!I6</f>
        <v>0</v>
      </c>
      <c r="AO5" s="81">
        <f>AL5*'Нормы по школам'!K6/'Нормы по школам'!I6</f>
        <v>0</v>
      </c>
      <c r="AP5" s="81">
        <f>AL5*'Нормы по школам'!L6/'Нормы по школам'!I6</f>
        <v>0</v>
      </c>
      <c r="AQ5" s="82">
        <f>AL5*'Нормы по школам'!M6/'Нормы по школам'!I6</f>
        <v>0</v>
      </c>
    </row>
    <row r="6" spans="1:43" ht="15" customHeight="1">
      <c r="A6" s="92" t="s">
        <v>7</v>
      </c>
      <c r="B6" s="102"/>
      <c r="C6" s="118">
        <f aca="true" t="shared" si="0" ref="C6:C34">B6</f>
        <v>0</v>
      </c>
      <c r="D6" s="114">
        <f>C6/('Нормы по школам'!C7/100*25)*100</f>
        <v>0</v>
      </c>
      <c r="E6" s="79">
        <f>C6*'Нормы по школам'!D7/'Нормы по школам'!C7</f>
        <v>0</v>
      </c>
      <c r="F6" s="79">
        <f>C6*'Нормы по школам'!E7/'Нормы по школам'!C7</f>
        <v>0</v>
      </c>
      <c r="G6" s="79">
        <f>C6*'Нормы по школам'!F7/'Нормы по школам'!C7</f>
        <v>0</v>
      </c>
      <c r="H6" s="80">
        <f>C6*'Нормы по школам'!G7/'Нормы по школам'!C7</f>
        <v>0</v>
      </c>
      <c r="I6" s="102"/>
      <c r="J6" s="118">
        <f aca="true" t="shared" si="1" ref="J6:J34">I6</f>
        <v>0</v>
      </c>
      <c r="K6" s="114">
        <f>J6/('Нормы по школам'!I7/100*25)*100</f>
        <v>0</v>
      </c>
      <c r="L6" s="81">
        <f>J6*'Нормы по школам'!J7/'Нормы по школам'!I7</f>
        <v>0</v>
      </c>
      <c r="M6" s="81">
        <f>J6*'Нормы по школам'!K7/'Нормы по школам'!I7</f>
        <v>0</v>
      </c>
      <c r="N6" s="81">
        <f>J6*'Нормы по школам'!L7/'Нормы по школам'!I7</f>
        <v>0</v>
      </c>
      <c r="O6" s="82">
        <f>J6*'Нормы по школам'!M7/'Нормы по школам'!I7</f>
        <v>0</v>
      </c>
      <c r="P6" s="124"/>
      <c r="Q6" s="118">
        <f>P6</f>
        <v>0</v>
      </c>
      <c r="R6" s="114">
        <f>Q6/('Нормы по школам'!C7/100*35)*100</f>
        <v>0</v>
      </c>
      <c r="S6" s="79">
        <f>Q6*'Нормы по школам'!D7/'Нормы по школам'!C7</f>
        <v>0</v>
      </c>
      <c r="T6" s="79">
        <f>Q6*'Нормы по школам'!E7/'Нормы по школам'!C7</f>
        <v>0</v>
      </c>
      <c r="U6" s="79">
        <f>Q6*'Нормы по школам'!F7/'Нормы по школам'!C7</f>
        <v>0</v>
      </c>
      <c r="V6" s="80">
        <f>Q6*'Нормы по школам'!G7/'Нормы по школам'!C7</f>
        <v>0</v>
      </c>
      <c r="W6" s="124"/>
      <c r="X6" s="126">
        <f aca="true" t="shared" si="2" ref="X6:X34">W6</f>
        <v>0</v>
      </c>
      <c r="Y6" s="114">
        <f>X6/('Нормы по школам'!I7/100*35)*100</f>
        <v>0</v>
      </c>
      <c r="Z6" s="81">
        <f>X6*'Нормы по школам'!J7/'Нормы по школам'!I7</f>
        <v>0</v>
      </c>
      <c r="AA6" s="81">
        <f>X6*'Нормы по школам'!K7/'Нормы по школам'!I7</f>
        <v>0</v>
      </c>
      <c r="AB6" s="81">
        <f>X6*'Нормы по школам'!L7/'Нормы по школам'!I7</f>
        <v>0</v>
      </c>
      <c r="AC6" s="82">
        <f>X6*'Нормы по школам'!M7/'Нормы по школам'!I7</f>
        <v>0</v>
      </c>
      <c r="AD6" s="121"/>
      <c r="AE6" s="118">
        <f>AD6</f>
        <v>0</v>
      </c>
      <c r="AF6" s="114">
        <f>AE6/('Нормы по школам'!C7/100*60)*100</f>
        <v>0</v>
      </c>
      <c r="AG6" s="79">
        <f>AE6*'Нормы по школам'!D7/'Нормы по школам'!C7</f>
        <v>0</v>
      </c>
      <c r="AH6" s="79">
        <f>AE6*'Нормы по школам'!E7/'Нормы по школам'!C7</f>
        <v>0</v>
      </c>
      <c r="AI6" s="79">
        <f>AE6*'Нормы по школам'!F7/'Нормы по школам'!C7</f>
        <v>0</v>
      </c>
      <c r="AJ6" s="80">
        <f>AE6*'Нормы по школам'!G7/'Нормы по школам'!C7</f>
        <v>0</v>
      </c>
      <c r="AK6" s="121"/>
      <c r="AL6" s="118">
        <f aca="true" t="shared" si="3" ref="AL6:AL34">AK6</f>
        <v>0</v>
      </c>
      <c r="AM6" s="114">
        <f>AL6/('Нормы по школам'!I7/100*60)*100</f>
        <v>0</v>
      </c>
      <c r="AN6" s="81">
        <f>AL6*'Нормы по школам'!J7/'Нормы по школам'!I7</f>
        <v>0</v>
      </c>
      <c r="AO6" s="81">
        <f>AL6*'Нормы по школам'!K7/'Нормы по школам'!I7</f>
        <v>0</v>
      </c>
      <c r="AP6" s="81">
        <f>AL6*'Нормы по школам'!L7/'Нормы по школам'!I7</f>
        <v>0</v>
      </c>
      <c r="AQ6" s="82">
        <f>AL6*'Нормы по школам'!M7/'Нормы по школам'!I7</f>
        <v>0</v>
      </c>
    </row>
    <row r="7" spans="1:43" ht="15" customHeight="1">
      <c r="A7" s="92" t="s">
        <v>39</v>
      </c>
      <c r="B7" s="102"/>
      <c r="C7" s="118">
        <f t="shared" si="0"/>
        <v>0</v>
      </c>
      <c r="D7" s="114">
        <f>C7/('Нормы по школам'!C8/100*25)*100</f>
        <v>0</v>
      </c>
      <c r="E7" s="79">
        <f>C7*'Нормы по школам'!D8/'Нормы по школам'!C8</f>
        <v>0</v>
      </c>
      <c r="F7" s="79">
        <f>C7*'Нормы по школам'!E8/'Нормы по школам'!C8</f>
        <v>0</v>
      </c>
      <c r="G7" s="79">
        <f>C7*'Нормы по школам'!F8/'Нормы по школам'!C8</f>
        <v>0</v>
      </c>
      <c r="H7" s="80">
        <f>C7*'Нормы по школам'!G8/'Нормы по школам'!C8</f>
        <v>0</v>
      </c>
      <c r="I7" s="102"/>
      <c r="J7" s="118">
        <f t="shared" si="1"/>
        <v>0</v>
      </c>
      <c r="K7" s="114">
        <f>J7/('Нормы по школам'!I8/100*25)*100</f>
        <v>0</v>
      </c>
      <c r="L7" s="81">
        <f>J7*'Нормы по школам'!J8/'Нормы по школам'!I8</f>
        <v>0</v>
      </c>
      <c r="M7" s="81">
        <f>J7*'Нормы по школам'!K8/'Нормы по школам'!I8</f>
        <v>0</v>
      </c>
      <c r="N7" s="81">
        <f>J7*'Нормы по школам'!L8/'Нормы по школам'!I8</f>
        <v>0</v>
      </c>
      <c r="O7" s="82">
        <f>J7*'Нормы по школам'!M8/'Нормы по школам'!I8</f>
        <v>0</v>
      </c>
      <c r="P7" s="124"/>
      <c r="Q7" s="118">
        <f>P7</f>
        <v>0</v>
      </c>
      <c r="R7" s="114">
        <f>Q7/('Нормы по школам'!C8/100*35)*100</f>
        <v>0</v>
      </c>
      <c r="S7" s="79">
        <f>Q7*'Нормы по школам'!D8/'Нормы по школам'!C8</f>
        <v>0</v>
      </c>
      <c r="T7" s="79">
        <f>Q7*'Нормы по школам'!E8/'Нормы по школам'!C8</f>
        <v>0</v>
      </c>
      <c r="U7" s="79">
        <f>Q7*'Нормы по школам'!F8/'Нормы по школам'!C8</f>
        <v>0</v>
      </c>
      <c r="V7" s="80">
        <f>Q7*'Нормы по школам'!G8/'Нормы по школам'!C8</f>
        <v>0</v>
      </c>
      <c r="W7" s="124"/>
      <c r="X7" s="126">
        <f t="shared" si="2"/>
        <v>0</v>
      </c>
      <c r="Y7" s="114">
        <f>X7/('Нормы по школам'!I8/100*35)*100</f>
        <v>0</v>
      </c>
      <c r="Z7" s="81">
        <f>X7*'Нормы по школам'!J8/'Нормы по школам'!I8</f>
        <v>0</v>
      </c>
      <c r="AA7" s="81">
        <f>X7*'Нормы по школам'!K8/'Нормы по школам'!I8</f>
        <v>0</v>
      </c>
      <c r="AB7" s="81">
        <f>X7*'Нормы по школам'!L8/'Нормы по школам'!I8</f>
        <v>0</v>
      </c>
      <c r="AC7" s="82">
        <f>X7*'Нормы по школам'!M8/'Нормы по школам'!I8</f>
        <v>0</v>
      </c>
      <c r="AD7" s="121"/>
      <c r="AE7" s="118">
        <f>AD7</f>
        <v>0</v>
      </c>
      <c r="AF7" s="114">
        <f>AE7/('Нормы по школам'!C8/100*60)*100</f>
        <v>0</v>
      </c>
      <c r="AG7" s="79">
        <f>AE7*'Нормы по школам'!D8/'Нормы по школам'!C8</f>
        <v>0</v>
      </c>
      <c r="AH7" s="79">
        <f>AE7*'Нормы по школам'!E8/'Нормы по школам'!C8</f>
        <v>0</v>
      </c>
      <c r="AI7" s="79">
        <f>AE7*'Нормы по школам'!F8/'Нормы по школам'!C8</f>
        <v>0</v>
      </c>
      <c r="AJ7" s="80">
        <f>AE7*'Нормы по школам'!G8/'Нормы по школам'!C8</f>
        <v>0</v>
      </c>
      <c r="AK7" s="121"/>
      <c r="AL7" s="118">
        <f t="shared" si="3"/>
        <v>0</v>
      </c>
      <c r="AM7" s="114">
        <f>AL7/('Нормы по школам'!I8/100*60)*100</f>
        <v>0</v>
      </c>
      <c r="AN7" s="81">
        <f>AL7*'Нормы по школам'!J8/'Нормы по школам'!I8</f>
        <v>0</v>
      </c>
      <c r="AO7" s="81">
        <f>AL7*'Нормы по школам'!K8/'Нормы по школам'!I8</f>
        <v>0</v>
      </c>
      <c r="AP7" s="81">
        <f>AL7*'Нормы по школам'!L8/'Нормы по школам'!I8</f>
        <v>0</v>
      </c>
      <c r="AQ7" s="82">
        <f>AL7*'Нормы по школам'!M8/'Нормы по школам'!I8</f>
        <v>0</v>
      </c>
    </row>
    <row r="8" spans="1:43" ht="15" customHeight="1">
      <c r="A8" s="92" t="s">
        <v>40</v>
      </c>
      <c r="B8" s="102"/>
      <c r="C8" s="118">
        <f t="shared" si="0"/>
        <v>0</v>
      </c>
      <c r="D8" s="114">
        <f>C8/('Нормы по школам'!C9/100*25)*100</f>
        <v>0</v>
      </c>
      <c r="E8" s="79">
        <f>C8*'Нормы по школам'!D9/'Нормы по школам'!C9</f>
        <v>0</v>
      </c>
      <c r="F8" s="79">
        <f>C8*'Нормы по школам'!E9/'Нормы по школам'!C9</f>
        <v>0</v>
      </c>
      <c r="G8" s="79">
        <f>C8*'Нормы по школам'!F9/'Нормы по школам'!C9</f>
        <v>0</v>
      </c>
      <c r="H8" s="80">
        <f>C8*'Нормы по школам'!G9/'Нормы по школам'!C9</f>
        <v>0</v>
      </c>
      <c r="I8" s="102"/>
      <c r="J8" s="118">
        <f t="shared" si="1"/>
        <v>0</v>
      </c>
      <c r="K8" s="114">
        <f>J8/('Нормы по школам'!I9/100*25)*100</f>
        <v>0</v>
      </c>
      <c r="L8" s="81">
        <f>J8*'Нормы по школам'!J9/'Нормы по школам'!I9</f>
        <v>0</v>
      </c>
      <c r="M8" s="81">
        <f>J8*'Нормы по школам'!K9/'Нормы по школам'!I9</f>
        <v>0</v>
      </c>
      <c r="N8" s="81">
        <f>J8*'Нормы по школам'!L9/'Нормы по школам'!I9</f>
        <v>0</v>
      </c>
      <c r="O8" s="82">
        <f>J8*'Нормы по школам'!M9/'Нормы по школам'!I9</f>
        <v>0</v>
      </c>
      <c r="P8" s="124"/>
      <c r="Q8" s="118">
        <f>P8</f>
        <v>0</v>
      </c>
      <c r="R8" s="114">
        <f>Q8/('Нормы по школам'!C9/100*35)*100</f>
        <v>0</v>
      </c>
      <c r="S8" s="79">
        <f>Q8*'Нормы по школам'!D9/'Нормы по школам'!C9</f>
        <v>0</v>
      </c>
      <c r="T8" s="79">
        <f>Q8*'Нормы по школам'!E9/'Нормы по школам'!C9</f>
        <v>0</v>
      </c>
      <c r="U8" s="79">
        <f>Q8*'Нормы по школам'!F9/'Нормы по школам'!C9</f>
        <v>0</v>
      </c>
      <c r="V8" s="80">
        <f>Q8*'Нормы по школам'!G9/'Нормы по школам'!C9</f>
        <v>0</v>
      </c>
      <c r="W8" s="124"/>
      <c r="X8" s="126">
        <f t="shared" si="2"/>
        <v>0</v>
      </c>
      <c r="Y8" s="114">
        <f>X8/('Нормы по школам'!I9/100*35)*100</f>
        <v>0</v>
      </c>
      <c r="Z8" s="81">
        <f>X8*'Нормы по школам'!J9/'Нормы по школам'!I9</f>
        <v>0</v>
      </c>
      <c r="AA8" s="81">
        <f>X8*'Нормы по школам'!K9/'Нормы по школам'!I9</f>
        <v>0</v>
      </c>
      <c r="AB8" s="81">
        <f>X8*'Нормы по школам'!L9/'Нормы по школам'!I9</f>
        <v>0</v>
      </c>
      <c r="AC8" s="82">
        <f>X8*'Нормы по школам'!M9/'Нормы по школам'!I9</f>
        <v>0</v>
      </c>
      <c r="AD8" s="121"/>
      <c r="AE8" s="118">
        <f>AD8</f>
        <v>0</v>
      </c>
      <c r="AF8" s="114">
        <f>AE8/('Нормы по школам'!C9/100*60)*100</f>
        <v>0</v>
      </c>
      <c r="AG8" s="79">
        <f>AE8*'Нормы по школам'!D9/'Нормы по школам'!C9</f>
        <v>0</v>
      </c>
      <c r="AH8" s="79">
        <f>AE8*'Нормы по школам'!E9/'Нормы по школам'!C9</f>
        <v>0</v>
      </c>
      <c r="AI8" s="79">
        <f>AE8*'Нормы по школам'!F9/'Нормы по школам'!C9</f>
        <v>0</v>
      </c>
      <c r="AJ8" s="80">
        <f>AE8*'Нормы по школам'!G9/'Нормы по школам'!C9</f>
        <v>0</v>
      </c>
      <c r="AK8" s="121"/>
      <c r="AL8" s="118">
        <f t="shared" si="3"/>
        <v>0</v>
      </c>
      <c r="AM8" s="114">
        <f>AL8/('Нормы по школам'!I9/100*60)*100</f>
        <v>0</v>
      </c>
      <c r="AN8" s="81">
        <f>AL8*'Нормы по школам'!J9/'Нормы по школам'!I9</f>
        <v>0</v>
      </c>
      <c r="AO8" s="81">
        <f>AL8*'Нормы по школам'!K9/'Нормы по школам'!I9</f>
        <v>0</v>
      </c>
      <c r="AP8" s="81">
        <f>AL8*'Нормы по школам'!L9/'Нормы по школам'!I9</f>
        <v>0</v>
      </c>
      <c r="AQ8" s="82">
        <f>AL8*'Нормы по школам'!M9/'Нормы по школам'!I9</f>
        <v>0</v>
      </c>
    </row>
    <row r="9" spans="1:43" ht="15" customHeight="1">
      <c r="A9" s="92" t="s">
        <v>8</v>
      </c>
      <c r="B9" s="102"/>
      <c r="C9" s="118">
        <f>B9*'Нормы по школам'!C10/'Нормы по школам'!B10</f>
        <v>0</v>
      </c>
      <c r="D9" s="114">
        <f>C9/('Нормы по школам'!C10/100*25)*100</f>
        <v>0</v>
      </c>
      <c r="E9" s="79">
        <f>C9*'Нормы по школам'!D10/'Нормы по школам'!C10</f>
        <v>0</v>
      </c>
      <c r="F9" s="79">
        <f>C9*'Нормы по школам'!E10/'Нормы по школам'!C10</f>
        <v>0</v>
      </c>
      <c r="G9" s="79">
        <f>C9*'Нормы по школам'!F10/'Нормы по школам'!C10</f>
        <v>0</v>
      </c>
      <c r="H9" s="80">
        <f>C9*'Нормы по школам'!G10/'Нормы по школам'!C10</f>
        <v>0</v>
      </c>
      <c r="I9" s="102"/>
      <c r="J9" s="118">
        <f>I9*'Нормы по школам'!I10/'Нормы по школам'!H10</f>
        <v>0</v>
      </c>
      <c r="K9" s="114">
        <f>J9/('Нормы по школам'!I10/100*25)*100</f>
        <v>0</v>
      </c>
      <c r="L9" s="81">
        <f>J9*'Нормы по школам'!J10/'Нормы по школам'!I10</f>
        <v>0</v>
      </c>
      <c r="M9" s="81">
        <f>J9*'Нормы по школам'!K10/'Нормы по школам'!I10</f>
        <v>0</v>
      </c>
      <c r="N9" s="81">
        <f>J9*'Нормы по школам'!L10/'Нормы по школам'!I10</f>
        <v>0</v>
      </c>
      <c r="O9" s="82">
        <f>J9*'Нормы по школам'!M10/'Нормы по школам'!I10</f>
        <v>0</v>
      </c>
      <c r="P9" s="124"/>
      <c r="Q9" s="118">
        <f>P9*'Нормы по школам'!C10/'Нормы по школам'!B10</f>
        <v>0</v>
      </c>
      <c r="R9" s="114">
        <f>Q9/('Нормы по школам'!C10/100*35)*100</f>
        <v>0</v>
      </c>
      <c r="S9" s="79">
        <f>Q9*'Нормы по школам'!D10/'Нормы по школам'!C10</f>
        <v>0</v>
      </c>
      <c r="T9" s="79">
        <f>Q9*'Нормы по школам'!E10/'Нормы по школам'!C10</f>
        <v>0</v>
      </c>
      <c r="U9" s="79">
        <f>Q9*'Нормы по школам'!F10/'Нормы по школам'!C10</f>
        <v>0</v>
      </c>
      <c r="V9" s="80">
        <f>Q9*'Нормы по школам'!G10/'Нормы по школам'!C10</f>
        <v>0</v>
      </c>
      <c r="W9" s="124"/>
      <c r="X9" s="126">
        <f>W9*'Нормы по школам'!I10/'Нормы по школам'!H10</f>
        <v>0</v>
      </c>
      <c r="Y9" s="114">
        <f>X9/('Нормы по школам'!I10/100*35)*100</f>
        <v>0</v>
      </c>
      <c r="Z9" s="81">
        <f>X9*'Нормы по школам'!J10/'Нормы по школам'!I10</f>
        <v>0</v>
      </c>
      <c r="AA9" s="81">
        <f>X9*'Нормы по школам'!K10/'Нормы по школам'!I10</f>
        <v>0</v>
      </c>
      <c r="AB9" s="81">
        <f>X9*'Нормы по школам'!L10/'Нормы по школам'!I10</f>
        <v>0</v>
      </c>
      <c r="AC9" s="82">
        <f>X9*'Нормы по школам'!M10/'Нормы по школам'!I10</f>
        <v>0</v>
      </c>
      <c r="AD9" s="121"/>
      <c r="AE9" s="118">
        <f>AD9*'Нормы по школам'!C10/'Нормы по школам'!B10</f>
        <v>0</v>
      </c>
      <c r="AF9" s="114">
        <f>AE9/('Нормы по школам'!C10/100*60)*100</f>
        <v>0</v>
      </c>
      <c r="AG9" s="79">
        <f>AE9*'Нормы по школам'!D10/'Нормы по школам'!C10</f>
        <v>0</v>
      </c>
      <c r="AH9" s="79">
        <f>AE9*'Нормы по школам'!E10/'Нормы по школам'!C10</f>
        <v>0</v>
      </c>
      <c r="AI9" s="79">
        <f>AE9*'Нормы по школам'!F10/'Нормы по школам'!C10</f>
        <v>0</v>
      </c>
      <c r="AJ9" s="80">
        <f>AE9*'Нормы по школам'!G10/'Нормы по школам'!C10</f>
        <v>0</v>
      </c>
      <c r="AK9" s="121"/>
      <c r="AL9" s="118">
        <f>AK9*'Нормы по школам'!I10/'Нормы по школам'!H10</f>
        <v>0</v>
      </c>
      <c r="AM9" s="114">
        <f>AL9/('Нормы по школам'!I10/100*60)*100</f>
        <v>0</v>
      </c>
      <c r="AN9" s="81">
        <f>AL9*'Нормы по школам'!J10/'Нормы по школам'!I10</f>
        <v>0</v>
      </c>
      <c r="AO9" s="81">
        <f>AL9*'Нормы по школам'!K10/'Нормы по школам'!I10</f>
        <v>0</v>
      </c>
      <c r="AP9" s="81">
        <f>AL9*'Нормы по школам'!L10/'Нормы по школам'!I10</f>
        <v>0</v>
      </c>
      <c r="AQ9" s="82">
        <f>AL9*'Нормы по школам'!M10/'Нормы по школам'!I10</f>
        <v>0</v>
      </c>
    </row>
    <row r="10" spans="1:43" ht="15" customHeight="1">
      <c r="A10" s="92" t="s">
        <v>25</v>
      </c>
      <c r="B10" s="102"/>
      <c r="C10" s="118">
        <f>B10*'Нормы по школам'!C11/'Нормы по школам'!B11</f>
        <v>0</v>
      </c>
      <c r="D10" s="114">
        <f>C10/('Нормы по школам'!C11/100*25)*100</f>
        <v>0</v>
      </c>
      <c r="E10" s="79">
        <f>C10*'Нормы по школам'!D11/'Нормы по школам'!C11</f>
        <v>0</v>
      </c>
      <c r="F10" s="79">
        <f>C10*'Нормы по школам'!E11/'Нормы по школам'!C11</f>
        <v>0</v>
      </c>
      <c r="G10" s="79">
        <f>C10*'Нормы по школам'!F11/'Нормы по школам'!C11</f>
        <v>0</v>
      </c>
      <c r="H10" s="80">
        <f>C10*'Нормы по школам'!G11/'Нормы по школам'!C11</f>
        <v>0</v>
      </c>
      <c r="I10" s="102"/>
      <c r="J10" s="118">
        <f>I10*'Нормы по школам'!I11/'Нормы по школам'!H11</f>
        <v>0</v>
      </c>
      <c r="K10" s="114">
        <f>J10/('Нормы по школам'!I11/100*25)*100</f>
        <v>0</v>
      </c>
      <c r="L10" s="81">
        <f>J10*'Нормы по школам'!J11/'Нормы по школам'!I11</f>
        <v>0</v>
      </c>
      <c r="M10" s="81">
        <f>J10*'Нормы по школам'!K11/'Нормы по школам'!I11</f>
        <v>0</v>
      </c>
      <c r="N10" s="81">
        <f>J10*'Нормы по школам'!L11/'Нормы по школам'!I11</f>
        <v>0</v>
      </c>
      <c r="O10" s="82">
        <f>J10*'Нормы по школам'!M11/'Нормы по школам'!I11</f>
        <v>0</v>
      </c>
      <c r="P10" s="124"/>
      <c r="Q10" s="118">
        <f>P10*'Нормы по школам'!C11/'Нормы по школам'!B11</f>
        <v>0</v>
      </c>
      <c r="R10" s="114">
        <f>Q10/('Нормы по школам'!C11/100*35)*100</f>
        <v>0</v>
      </c>
      <c r="S10" s="79">
        <f>Q10*'Нормы по школам'!D11/'Нормы по школам'!C11</f>
        <v>0</v>
      </c>
      <c r="T10" s="79">
        <f>Q10*'Нормы по школам'!E11/'Нормы по школам'!C11</f>
        <v>0</v>
      </c>
      <c r="U10" s="79">
        <f>Q10*'Нормы по школам'!F11/'Нормы по школам'!C11</f>
        <v>0</v>
      </c>
      <c r="V10" s="80">
        <f>Q10*'Нормы по школам'!G11/'Нормы по школам'!C11</f>
        <v>0</v>
      </c>
      <c r="W10" s="124"/>
      <c r="X10" s="126">
        <f>W10*'Нормы по школам'!I11/'Нормы по школам'!H11</f>
        <v>0</v>
      </c>
      <c r="Y10" s="114">
        <f>X10/('Нормы по школам'!I11/100*35)*100</f>
        <v>0</v>
      </c>
      <c r="Z10" s="81">
        <f>X10*'Нормы по школам'!J11/'Нормы по школам'!I11</f>
        <v>0</v>
      </c>
      <c r="AA10" s="81">
        <f>X10*'Нормы по школам'!K11/'Нормы по школам'!I11</f>
        <v>0</v>
      </c>
      <c r="AB10" s="81">
        <f>X10*'Нормы по школам'!L11/'Нормы по школам'!I11</f>
        <v>0</v>
      </c>
      <c r="AC10" s="82">
        <f>X10*'Нормы по школам'!M11/'Нормы по школам'!I11</f>
        <v>0</v>
      </c>
      <c r="AD10" s="121"/>
      <c r="AE10" s="118">
        <f>AD10*'Нормы по школам'!C11/'Нормы по школам'!B11</f>
        <v>0</v>
      </c>
      <c r="AF10" s="114">
        <f>AE10/('Нормы по школам'!C11/100*60)*100</f>
        <v>0</v>
      </c>
      <c r="AG10" s="79">
        <f>AE10*'Нормы по школам'!D11/'Нормы по школам'!C11</f>
        <v>0</v>
      </c>
      <c r="AH10" s="79">
        <f>AE10*'Нормы по школам'!E11/'Нормы по школам'!C11</f>
        <v>0</v>
      </c>
      <c r="AI10" s="79">
        <f>AE10*'Нормы по школам'!F11/'Нормы по школам'!C11</f>
        <v>0</v>
      </c>
      <c r="AJ10" s="80">
        <f>AE10*'Нормы по школам'!G11/'Нормы по школам'!C11</f>
        <v>0</v>
      </c>
      <c r="AK10" s="121"/>
      <c r="AL10" s="118">
        <f>AK10*'Нормы по школам'!I11/'Нормы по школам'!H11</f>
        <v>0</v>
      </c>
      <c r="AM10" s="114">
        <f>AL10/('Нормы по школам'!I11/100*60)*100</f>
        <v>0</v>
      </c>
      <c r="AN10" s="81">
        <f>AL10*'Нормы по школам'!J11/'Нормы по школам'!I11</f>
        <v>0</v>
      </c>
      <c r="AO10" s="81">
        <f>AL10*'Нормы по школам'!K11/'Нормы по школам'!I11</f>
        <v>0</v>
      </c>
      <c r="AP10" s="81">
        <f>AL10*'Нормы по школам'!L11/'Нормы по школам'!I11</f>
        <v>0</v>
      </c>
      <c r="AQ10" s="82">
        <f>AL10*'Нормы по школам'!M11/'Нормы по школам'!I11</f>
        <v>0</v>
      </c>
    </row>
    <row r="11" spans="1:43" ht="15" customHeight="1">
      <c r="A11" s="92" t="s">
        <v>9</v>
      </c>
      <c r="B11" s="102"/>
      <c r="C11" s="118">
        <f>B11*'Нормы по школам'!C12/'Нормы по школам'!B12</f>
        <v>0</v>
      </c>
      <c r="D11" s="114">
        <f>C11/('Нормы по школам'!C12/100*25)*100</f>
        <v>0</v>
      </c>
      <c r="E11" s="79">
        <f>C11*'Нормы по школам'!D12/'Нормы по школам'!C12</f>
        <v>0</v>
      </c>
      <c r="F11" s="79">
        <f>C11*'Нормы по школам'!E12/'Нормы по школам'!C12</f>
        <v>0</v>
      </c>
      <c r="G11" s="79">
        <f>C11*'Нормы по школам'!F12/'Нормы по школам'!C12</f>
        <v>0</v>
      </c>
      <c r="H11" s="80">
        <f>C11*'Нормы по школам'!G12/'Нормы по школам'!C12</f>
        <v>0</v>
      </c>
      <c r="I11" s="102"/>
      <c r="J11" s="118">
        <f>I11*'Нормы по школам'!I12/'Нормы по школам'!H12</f>
        <v>0</v>
      </c>
      <c r="K11" s="114">
        <f>J11/('Нормы по школам'!I12/100*25)*100</f>
        <v>0</v>
      </c>
      <c r="L11" s="81">
        <f>J11*'Нормы по школам'!J12/'Нормы по школам'!I12</f>
        <v>0</v>
      </c>
      <c r="M11" s="81">
        <f>J11*'Нормы по школам'!K12/'Нормы по школам'!I12</f>
        <v>0</v>
      </c>
      <c r="N11" s="81">
        <f>J11*'Нормы по школам'!L12/'Нормы по школам'!I12</f>
        <v>0</v>
      </c>
      <c r="O11" s="82">
        <f>J11*'Нормы по школам'!M12/'Нормы по школам'!I12</f>
        <v>0</v>
      </c>
      <c r="P11" s="124"/>
      <c r="Q11" s="118">
        <f>P11*'Нормы по школам'!C12/'Нормы по школам'!B12</f>
        <v>0</v>
      </c>
      <c r="R11" s="114">
        <f>Q11/('Нормы по школам'!C12/100*35)*100</f>
        <v>0</v>
      </c>
      <c r="S11" s="79">
        <f>Q11*'Нормы по школам'!D12/'Нормы по школам'!C12</f>
        <v>0</v>
      </c>
      <c r="T11" s="79">
        <f>Q11*'Нормы по школам'!E12/'Нормы по школам'!C12</f>
        <v>0</v>
      </c>
      <c r="U11" s="79">
        <f>Q11*'Нормы по школам'!F12/'Нормы по школам'!C12</f>
        <v>0</v>
      </c>
      <c r="V11" s="80">
        <f>Q11*'Нормы по школам'!G12/'Нормы по школам'!C12</f>
        <v>0</v>
      </c>
      <c r="W11" s="124"/>
      <c r="X11" s="126">
        <f>W11*'Нормы по школам'!I12/'Нормы по школам'!H12</f>
        <v>0</v>
      </c>
      <c r="Y11" s="114">
        <f>X11/('Нормы по школам'!I12/100*35)*100</f>
        <v>0</v>
      </c>
      <c r="Z11" s="81">
        <f>X11*'Нормы по школам'!J12/'Нормы по школам'!I12</f>
        <v>0</v>
      </c>
      <c r="AA11" s="81">
        <f>X11*'Нормы по школам'!K12/'Нормы по школам'!I12</f>
        <v>0</v>
      </c>
      <c r="AB11" s="81">
        <f>X11*'Нормы по школам'!L12/'Нормы по школам'!I12</f>
        <v>0</v>
      </c>
      <c r="AC11" s="82">
        <f>X11*'Нормы по школам'!M12/'Нормы по школам'!I12</f>
        <v>0</v>
      </c>
      <c r="AD11" s="121"/>
      <c r="AE11" s="118">
        <f>AD11*'Нормы по школам'!C12/'Нормы по школам'!B12</f>
        <v>0</v>
      </c>
      <c r="AF11" s="114">
        <f>AE11/('Нормы по школам'!C12/100*60)*100</f>
        <v>0</v>
      </c>
      <c r="AG11" s="79">
        <f>AE11*'Нормы по школам'!D12/'Нормы по школам'!C12</f>
        <v>0</v>
      </c>
      <c r="AH11" s="79">
        <f>AE11*'Нормы по школам'!E12/'Нормы по школам'!C12</f>
        <v>0</v>
      </c>
      <c r="AI11" s="79">
        <f>AE11*'Нормы по школам'!F12/'Нормы по школам'!C12</f>
        <v>0</v>
      </c>
      <c r="AJ11" s="80">
        <f>AE11*'Нормы по школам'!G12/'Нормы по школам'!C12</f>
        <v>0</v>
      </c>
      <c r="AK11" s="121"/>
      <c r="AL11" s="118">
        <f>AK11*'Нормы по школам'!I12/'Нормы по школам'!H12</f>
        <v>0</v>
      </c>
      <c r="AM11" s="114">
        <f>AL11/('Нормы по школам'!I12/100*60)*100</f>
        <v>0</v>
      </c>
      <c r="AN11" s="81">
        <f>AL11*'Нормы по школам'!J12/'Нормы по школам'!I12</f>
        <v>0</v>
      </c>
      <c r="AO11" s="81">
        <f>AL11*'Нормы по школам'!K12/'Нормы по школам'!I12</f>
        <v>0</v>
      </c>
      <c r="AP11" s="81">
        <f>AL11*'Нормы по школам'!L12/'Нормы по школам'!I12</f>
        <v>0</v>
      </c>
      <c r="AQ11" s="82">
        <f>AL11*'Нормы по школам'!M12/'Нормы по школам'!I12</f>
        <v>0</v>
      </c>
    </row>
    <row r="12" spans="1:43" ht="15" customHeight="1">
      <c r="A12" s="92" t="s">
        <v>62</v>
      </c>
      <c r="B12" s="102"/>
      <c r="C12" s="118">
        <f t="shared" si="0"/>
        <v>0</v>
      </c>
      <c r="D12" s="114">
        <f>C12/('Нормы по школам'!C13/100*25)*100</f>
        <v>0</v>
      </c>
      <c r="E12" s="79">
        <f>C12*'Нормы по школам'!D13/'Нормы по школам'!C13</f>
        <v>0</v>
      </c>
      <c r="F12" s="79">
        <f>C12*'Нормы по школам'!E13/'Нормы по школам'!C13</f>
        <v>0</v>
      </c>
      <c r="G12" s="79">
        <f>C12*'Нормы по школам'!F13/'Нормы по школам'!C13</f>
        <v>0</v>
      </c>
      <c r="H12" s="80">
        <f>C12*'Нормы по школам'!G13/'Нормы по школам'!C13</f>
        <v>0</v>
      </c>
      <c r="I12" s="102"/>
      <c r="J12" s="118">
        <f t="shared" si="1"/>
        <v>0</v>
      </c>
      <c r="K12" s="114">
        <f>J12/('Нормы по школам'!I13/100*25)*100</f>
        <v>0</v>
      </c>
      <c r="L12" s="81">
        <f>J12*'Нормы по школам'!J13/'Нормы по школам'!I13</f>
        <v>0</v>
      </c>
      <c r="M12" s="81">
        <f>J12*'Нормы по школам'!K13/'Нормы по школам'!I13</f>
        <v>0</v>
      </c>
      <c r="N12" s="81">
        <f>J12*'Нормы по школам'!L13/'Нормы по школам'!I13</f>
        <v>0</v>
      </c>
      <c r="O12" s="82">
        <f>J12*'Нормы по школам'!M13/'Нормы по школам'!I13</f>
        <v>0</v>
      </c>
      <c r="P12" s="124"/>
      <c r="Q12" s="118">
        <f>P12</f>
        <v>0</v>
      </c>
      <c r="R12" s="114">
        <f>Q12/('Нормы по школам'!C13/100*35)*100</f>
        <v>0</v>
      </c>
      <c r="S12" s="79">
        <f>Q12*'Нормы по школам'!D13/'Нормы по школам'!C13</f>
        <v>0</v>
      </c>
      <c r="T12" s="79">
        <f>Q12*'Нормы по школам'!E13/'Нормы по школам'!C13</f>
        <v>0</v>
      </c>
      <c r="U12" s="79">
        <f>Q12*'Нормы по школам'!F13/'Нормы по школам'!C13</f>
        <v>0</v>
      </c>
      <c r="V12" s="80">
        <f>Q12*'Нормы по школам'!G13/'Нормы по школам'!C13</f>
        <v>0</v>
      </c>
      <c r="W12" s="124"/>
      <c r="X12" s="126">
        <f t="shared" si="2"/>
        <v>0</v>
      </c>
      <c r="Y12" s="114">
        <f>X12/('Нормы по школам'!I13/100*35)*100</f>
        <v>0</v>
      </c>
      <c r="Z12" s="81">
        <f>X12*'Нормы по школам'!J13/'Нормы по школам'!I13</f>
        <v>0</v>
      </c>
      <c r="AA12" s="81">
        <f>X12*'Нормы по школам'!K13/'Нормы по школам'!I13</f>
        <v>0</v>
      </c>
      <c r="AB12" s="81">
        <f>X12*'Нормы по школам'!L13/'Нормы по школам'!I13</f>
        <v>0</v>
      </c>
      <c r="AC12" s="82">
        <f>X12*'Нормы по школам'!M13/'Нормы по школам'!I13</f>
        <v>0</v>
      </c>
      <c r="AD12" s="121"/>
      <c r="AE12" s="118">
        <f>AD12</f>
        <v>0</v>
      </c>
      <c r="AF12" s="114">
        <f>AE12/('Нормы по школам'!C13/100*60)*100</f>
        <v>0</v>
      </c>
      <c r="AG12" s="79">
        <f>AE12*'Нормы по школам'!D13/'Нормы по школам'!C13</f>
        <v>0</v>
      </c>
      <c r="AH12" s="79">
        <f>AE12*'Нормы по школам'!E13/'Нормы по школам'!C13</f>
        <v>0</v>
      </c>
      <c r="AI12" s="79">
        <f>AE12*'Нормы по школам'!F13/'Нормы по школам'!C13</f>
        <v>0</v>
      </c>
      <c r="AJ12" s="80">
        <f>AE12*'Нормы по школам'!G13/'Нормы по школам'!C13</f>
        <v>0</v>
      </c>
      <c r="AK12" s="121"/>
      <c r="AL12" s="118">
        <f t="shared" si="3"/>
        <v>0</v>
      </c>
      <c r="AM12" s="114">
        <f>AL12/('Нормы по школам'!I13/100*60)*100</f>
        <v>0</v>
      </c>
      <c r="AN12" s="81">
        <f>AL12*'Нормы по школам'!J13/'Нормы по школам'!I13</f>
        <v>0</v>
      </c>
      <c r="AO12" s="81">
        <f>AL12*'Нормы по школам'!K13/'Нормы по школам'!I13</f>
        <v>0</v>
      </c>
      <c r="AP12" s="81">
        <f>AL12*'Нормы по школам'!L13/'Нормы по школам'!I13</f>
        <v>0</v>
      </c>
      <c r="AQ12" s="82">
        <f>AL12*'Нормы по школам'!M13/'Нормы по школам'!I13</f>
        <v>0</v>
      </c>
    </row>
    <row r="13" spans="1:43" ht="15" customHeight="1">
      <c r="A13" s="111" t="s">
        <v>74</v>
      </c>
      <c r="B13" s="102"/>
      <c r="C13" s="118">
        <f t="shared" si="0"/>
        <v>0</v>
      </c>
      <c r="D13" s="114">
        <f>C13/('Нормы по школам'!C14/100*25)*100</f>
        <v>0</v>
      </c>
      <c r="E13" s="79">
        <f>C13*'Нормы по школам'!D14/'Нормы по школам'!C14</f>
        <v>0</v>
      </c>
      <c r="F13" s="79">
        <f>C13*'Нормы по школам'!E14/'Нормы по школам'!C14</f>
        <v>0</v>
      </c>
      <c r="G13" s="79">
        <f>C13*'Нормы по школам'!F14/'Нормы по школам'!C14</f>
        <v>0</v>
      </c>
      <c r="H13" s="80">
        <f>C13*'Нормы по школам'!G14/'Нормы по школам'!C14</f>
        <v>0</v>
      </c>
      <c r="I13" s="102"/>
      <c r="J13" s="118">
        <f t="shared" si="1"/>
        <v>0</v>
      </c>
      <c r="K13" s="114">
        <f>J13/('Нормы по школам'!I14/100*25)*100</f>
        <v>0</v>
      </c>
      <c r="L13" s="81">
        <f>J13*'Нормы по школам'!J14/'Нормы по школам'!I14</f>
        <v>0</v>
      </c>
      <c r="M13" s="81">
        <f>J13*'Нормы по школам'!K14/'Нормы по школам'!I14</f>
        <v>0</v>
      </c>
      <c r="N13" s="81">
        <f>J13*'Нормы по школам'!L14/'Нормы по школам'!I14</f>
        <v>0</v>
      </c>
      <c r="O13" s="82">
        <f>J13*'Нормы по школам'!M14/'Нормы по школам'!I14</f>
        <v>0</v>
      </c>
      <c r="P13" s="124"/>
      <c r="Q13" s="118">
        <f>P13</f>
        <v>0</v>
      </c>
      <c r="R13" s="114">
        <f>Q13/('Нормы по школам'!C14/100*35)*100</f>
        <v>0</v>
      </c>
      <c r="S13" s="79">
        <f>Q13*'Нормы по школам'!D14/'Нормы по школам'!C14</f>
        <v>0</v>
      </c>
      <c r="T13" s="79">
        <f>Q13*'Нормы по школам'!E14/'Нормы по школам'!C14</f>
        <v>0</v>
      </c>
      <c r="U13" s="79">
        <f>Q13*'Нормы по школам'!F14/'Нормы по школам'!C14</f>
        <v>0</v>
      </c>
      <c r="V13" s="80">
        <f>Q13*'Нормы по школам'!G14/'Нормы по школам'!C14</f>
        <v>0</v>
      </c>
      <c r="W13" s="124"/>
      <c r="X13" s="126">
        <f t="shared" si="2"/>
        <v>0</v>
      </c>
      <c r="Y13" s="114">
        <f>X13/('Нормы по школам'!I14/100*35)*100</f>
        <v>0</v>
      </c>
      <c r="Z13" s="81">
        <f>X13*'Нормы по школам'!J14/'Нормы по школам'!I14</f>
        <v>0</v>
      </c>
      <c r="AA13" s="81">
        <f>X13*'Нормы по школам'!K14/'Нормы по школам'!I14</f>
        <v>0</v>
      </c>
      <c r="AB13" s="81">
        <f>X13*'Нормы по школам'!L14/'Нормы по школам'!I14</f>
        <v>0</v>
      </c>
      <c r="AC13" s="82">
        <f>X13*'Нормы по школам'!M14/'Нормы по школам'!I14</f>
        <v>0</v>
      </c>
      <c r="AD13" s="121"/>
      <c r="AE13" s="118">
        <f>AD13</f>
        <v>0</v>
      </c>
      <c r="AF13" s="114">
        <f>AE13/('Нормы по школам'!C14/100*60)*100</f>
        <v>0</v>
      </c>
      <c r="AG13" s="79">
        <f>AE13*'Нормы по школам'!D14/'Нормы по школам'!C14</f>
        <v>0</v>
      </c>
      <c r="AH13" s="79">
        <f>AE13*'Нормы по школам'!E14/'Нормы по школам'!C14</f>
        <v>0</v>
      </c>
      <c r="AI13" s="79">
        <f>AE13*'Нормы по школам'!F14/'Нормы по школам'!C14</f>
        <v>0</v>
      </c>
      <c r="AJ13" s="80">
        <f>AE13*'Нормы по школам'!G14/'Нормы по школам'!C14</f>
        <v>0</v>
      </c>
      <c r="AK13" s="121"/>
      <c r="AL13" s="118">
        <f t="shared" si="3"/>
        <v>0</v>
      </c>
      <c r="AM13" s="114">
        <f>AL13/('Нормы по школам'!I14/100*60)*100</f>
        <v>0</v>
      </c>
      <c r="AN13" s="81">
        <f>AL13*'Нормы по школам'!J14/'Нормы по школам'!I14</f>
        <v>0</v>
      </c>
      <c r="AO13" s="81">
        <f>AL13*'Нормы по школам'!K14/'Нормы по школам'!I14</f>
        <v>0</v>
      </c>
      <c r="AP13" s="81">
        <f>AL13*'Нормы по школам'!L14/'Нормы по школам'!I14</f>
        <v>0</v>
      </c>
      <c r="AQ13" s="82">
        <f>AL13*'Нормы по школам'!M14/'Нормы по школам'!I14</f>
        <v>0</v>
      </c>
    </row>
    <row r="14" spans="1:43" ht="15" customHeight="1">
      <c r="A14" s="92" t="s">
        <v>59</v>
      </c>
      <c r="B14" s="102"/>
      <c r="C14" s="118">
        <f>B14*'Нормы по школам'!C15/'Нормы по школам'!B15</f>
        <v>0</v>
      </c>
      <c r="D14" s="114">
        <f>C14/('Нормы по школам'!C15/100*25)*100</f>
        <v>0</v>
      </c>
      <c r="E14" s="79">
        <f>C14*'Нормы по школам'!D15/'Нормы по школам'!C15</f>
        <v>0</v>
      </c>
      <c r="F14" s="79">
        <f>C14*'Нормы по школам'!E15/'Нормы по школам'!C15</f>
        <v>0</v>
      </c>
      <c r="G14" s="79">
        <f>C14*'Нормы по школам'!F15/'Нормы по школам'!C15</f>
        <v>0</v>
      </c>
      <c r="H14" s="80">
        <f>C14*'Нормы по школам'!G15/'Нормы по школам'!C15</f>
        <v>0</v>
      </c>
      <c r="I14" s="102"/>
      <c r="J14" s="118">
        <f>I14*'Нормы по школам'!I15/'Нормы по школам'!H15</f>
        <v>0</v>
      </c>
      <c r="K14" s="114">
        <f>J14/('Нормы по школам'!I15/100*25)*100</f>
        <v>0</v>
      </c>
      <c r="L14" s="81">
        <f>J14*'Нормы по школам'!J15/'Нормы по школам'!I15</f>
        <v>0</v>
      </c>
      <c r="M14" s="81">
        <f>J14*'Нормы по школам'!K15/'Нормы по школам'!I15</f>
        <v>0</v>
      </c>
      <c r="N14" s="81">
        <f>J14*'Нормы по школам'!L15/'Нормы по школам'!I15</f>
        <v>0</v>
      </c>
      <c r="O14" s="82">
        <f>J14*'Нормы по школам'!M15/'Нормы по школам'!I15</f>
        <v>0</v>
      </c>
      <c r="P14" s="124"/>
      <c r="Q14" s="118">
        <f>P14*'Нормы по школам'!C15/'Нормы по школам'!B15</f>
        <v>0</v>
      </c>
      <c r="R14" s="114">
        <f>Q14/('Нормы по школам'!C15/100*35)*100</f>
        <v>0</v>
      </c>
      <c r="S14" s="79">
        <f>Q14*'Нормы по школам'!D15/'Нормы по школам'!C15</f>
        <v>0</v>
      </c>
      <c r="T14" s="79">
        <f>Q14*'Нормы по школам'!E15/'Нормы по школам'!C15</f>
        <v>0</v>
      </c>
      <c r="U14" s="79">
        <f>Q14*'Нормы по школам'!F15/'Нормы по школам'!C15</f>
        <v>0</v>
      </c>
      <c r="V14" s="80">
        <f>Q14*'Нормы по школам'!G15/'Нормы по школам'!C15</f>
        <v>0</v>
      </c>
      <c r="W14" s="124"/>
      <c r="X14" s="126">
        <f>W14*'Нормы по школам'!I15/'Нормы по школам'!H15</f>
        <v>0</v>
      </c>
      <c r="Y14" s="114">
        <f>X14/('Нормы по школам'!I15/100*35)*100</f>
        <v>0</v>
      </c>
      <c r="Z14" s="81">
        <f>X14*'Нормы по школам'!J15/'Нормы по школам'!I15</f>
        <v>0</v>
      </c>
      <c r="AA14" s="81">
        <f>X14*'Нормы по школам'!K15/'Нормы по школам'!I15</f>
        <v>0</v>
      </c>
      <c r="AB14" s="81">
        <f>X14*'Нормы по школам'!L15/'Нормы по школам'!I15</f>
        <v>0</v>
      </c>
      <c r="AC14" s="82">
        <f>X14*'Нормы по школам'!M15/'Нормы по школам'!I15</f>
        <v>0</v>
      </c>
      <c r="AD14" s="121"/>
      <c r="AE14" s="118">
        <f>AD14*'Нормы по школам'!C15/'Нормы по школам'!B15</f>
        <v>0</v>
      </c>
      <c r="AF14" s="114">
        <f>AE14/('Нормы по школам'!C15/100*60)*100</f>
        <v>0</v>
      </c>
      <c r="AG14" s="79">
        <f>AE14*'Нормы по школам'!D15/'Нормы по школам'!C15</f>
        <v>0</v>
      </c>
      <c r="AH14" s="79">
        <f>AE14*'Нормы по школам'!E15/'Нормы по школам'!C15</f>
        <v>0</v>
      </c>
      <c r="AI14" s="79">
        <f>AE14*'Нормы по школам'!F15/'Нормы по школам'!C15</f>
        <v>0</v>
      </c>
      <c r="AJ14" s="80">
        <f>AE14*'Нормы по школам'!G15/'Нормы по школам'!C15</f>
        <v>0</v>
      </c>
      <c r="AK14" s="121"/>
      <c r="AL14" s="118">
        <f>AK14*'Нормы по школам'!I15/'Нормы по школам'!H15</f>
        <v>0</v>
      </c>
      <c r="AM14" s="114">
        <f>AL14/('Нормы по школам'!I15/100*60)*100</f>
        <v>0</v>
      </c>
      <c r="AN14" s="81">
        <f>AL14*'Нормы по школам'!J15/'Нормы по школам'!I15</f>
        <v>0</v>
      </c>
      <c r="AO14" s="81">
        <f>AL14*'Нормы по школам'!K15/'Нормы по школам'!I15</f>
        <v>0</v>
      </c>
      <c r="AP14" s="81">
        <f>AL14*'Нормы по школам'!L15/'Нормы по школам'!I15</f>
        <v>0</v>
      </c>
      <c r="AQ14" s="82">
        <f>AL14*'Нормы по школам'!M15/'Нормы по школам'!I15</f>
        <v>0</v>
      </c>
    </row>
    <row r="15" spans="1:43" ht="15" customHeight="1">
      <c r="A15" s="93" t="s">
        <v>54</v>
      </c>
      <c r="B15" s="102"/>
      <c r="C15" s="118">
        <f>B15*'Нормы по школам'!C16/'Нормы по школам'!B16</f>
        <v>0</v>
      </c>
      <c r="D15" s="114">
        <f>C15/('Нормы по школам'!C16/100*25)*100</f>
        <v>0</v>
      </c>
      <c r="E15" s="79">
        <f>C15*'Нормы по школам'!D16/'Нормы по школам'!C16</f>
        <v>0</v>
      </c>
      <c r="F15" s="79">
        <f>C15*'Нормы по школам'!E16/'Нормы по школам'!C16</f>
        <v>0</v>
      </c>
      <c r="G15" s="79">
        <f>C15*'Нормы по школам'!F16/'Нормы по школам'!C16</f>
        <v>0</v>
      </c>
      <c r="H15" s="80">
        <f>C15*'Нормы по школам'!G16/'Нормы по школам'!C16</f>
        <v>0</v>
      </c>
      <c r="I15" s="102"/>
      <c r="J15" s="118">
        <f>I15*'Нормы по школам'!I16/'Нормы по школам'!H16</f>
        <v>0</v>
      </c>
      <c r="K15" s="114">
        <f>J15/('Нормы по школам'!I16/100*25)*100</f>
        <v>0</v>
      </c>
      <c r="L15" s="81">
        <f>J15*'Нормы по школам'!J16/'Нормы по школам'!I16</f>
        <v>0</v>
      </c>
      <c r="M15" s="81">
        <f>J15*'Нормы по школам'!K16/'Нормы по школам'!I16</f>
        <v>0</v>
      </c>
      <c r="N15" s="81">
        <f>J15*'Нормы по школам'!L16/'Нормы по школам'!I16</f>
        <v>0</v>
      </c>
      <c r="O15" s="82">
        <f>J15*'Нормы по школам'!M16/'Нормы по школам'!I16</f>
        <v>0</v>
      </c>
      <c r="P15" s="124"/>
      <c r="Q15" s="118">
        <f>P15*'Нормы по школам'!C16/'Нормы по школам'!B16</f>
        <v>0</v>
      </c>
      <c r="R15" s="114">
        <f>Q15/('Нормы по школам'!C16/100*35)*100</f>
        <v>0</v>
      </c>
      <c r="S15" s="79">
        <f>Q15*'Нормы по школам'!D16/'Нормы по школам'!C16</f>
        <v>0</v>
      </c>
      <c r="T15" s="79">
        <f>Q15*'Нормы по школам'!E16/'Нормы по школам'!C16</f>
        <v>0</v>
      </c>
      <c r="U15" s="79">
        <f>Q15*'Нормы по школам'!F16/'Нормы по школам'!C16</f>
        <v>0</v>
      </c>
      <c r="V15" s="80">
        <f>Q15*'Нормы по школам'!G16/'Нормы по школам'!C16</f>
        <v>0</v>
      </c>
      <c r="W15" s="124"/>
      <c r="X15" s="126">
        <f>W15*'Нормы по школам'!I16/'Нормы по школам'!H16</f>
        <v>0</v>
      </c>
      <c r="Y15" s="114">
        <f>X15/('Нормы по школам'!I16/100*35)*100</f>
        <v>0</v>
      </c>
      <c r="Z15" s="81">
        <f>X15*'Нормы по школам'!J16/'Нормы по школам'!I16</f>
        <v>0</v>
      </c>
      <c r="AA15" s="81">
        <f>X15*'Нормы по школам'!K16/'Нормы по школам'!I16</f>
        <v>0</v>
      </c>
      <c r="AB15" s="81">
        <f>X15*'Нормы по школам'!L16/'Нормы по школам'!I16</f>
        <v>0</v>
      </c>
      <c r="AC15" s="82">
        <f>X15*'Нормы по школам'!M16/'Нормы по школам'!I16</f>
        <v>0</v>
      </c>
      <c r="AD15" s="121"/>
      <c r="AE15" s="118">
        <f>AD15*'Нормы по школам'!C16/'Нормы по школам'!B16</f>
        <v>0</v>
      </c>
      <c r="AF15" s="114">
        <f>AE15/('Нормы по школам'!C16/100*60)*100</f>
        <v>0</v>
      </c>
      <c r="AG15" s="79">
        <f>AE15*'Нормы по школам'!D16/'Нормы по школам'!C16</f>
        <v>0</v>
      </c>
      <c r="AH15" s="79">
        <f>AE15*'Нормы по школам'!E16/'Нормы по школам'!C16</f>
        <v>0</v>
      </c>
      <c r="AI15" s="79">
        <f>AE15*'Нормы по школам'!F16/'Нормы по школам'!C16</f>
        <v>0</v>
      </c>
      <c r="AJ15" s="80">
        <f>AE15*'Нормы по школам'!G16/'Нормы по школам'!C16</f>
        <v>0</v>
      </c>
      <c r="AK15" s="121"/>
      <c r="AL15" s="118">
        <f>AK15*'Нормы по школам'!I16/'Нормы по школам'!H16</f>
        <v>0</v>
      </c>
      <c r="AM15" s="114">
        <f>AL15/('Нормы по школам'!I16/100*60)*100</f>
        <v>0</v>
      </c>
      <c r="AN15" s="81">
        <f>AL15*'Нормы по школам'!J16/'Нормы по школам'!I16</f>
        <v>0</v>
      </c>
      <c r="AO15" s="81">
        <f>AL15*'Нормы по школам'!K16/'Нормы по школам'!I16</f>
        <v>0</v>
      </c>
      <c r="AP15" s="81">
        <f>AL15*'Нормы по школам'!L16/'Нормы по школам'!I16</f>
        <v>0</v>
      </c>
      <c r="AQ15" s="82">
        <f>AL15*'Нормы по школам'!M16/'Нормы по школам'!I16</f>
        <v>0</v>
      </c>
    </row>
    <row r="16" spans="1:43" ht="15" customHeight="1">
      <c r="A16" s="92" t="s">
        <v>60</v>
      </c>
      <c r="B16" s="102"/>
      <c r="C16" s="118">
        <f>B16*'Нормы по школам'!C17/'Нормы по школам'!B17</f>
        <v>0</v>
      </c>
      <c r="D16" s="114">
        <f>C16/('Нормы по школам'!C17/100*25)*100</f>
        <v>0</v>
      </c>
      <c r="E16" s="79">
        <f>C16*'Нормы по школам'!D17/'Нормы по школам'!C17</f>
        <v>0</v>
      </c>
      <c r="F16" s="79">
        <f>C16*'Нормы по школам'!E17/'Нормы по школам'!C17</f>
        <v>0</v>
      </c>
      <c r="G16" s="79">
        <f>C16*'Нормы по школам'!F17/'Нормы по школам'!C17</f>
        <v>0</v>
      </c>
      <c r="H16" s="80">
        <f>C16*'Нормы по школам'!G17/'Нормы по школам'!C17</f>
        <v>0</v>
      </c>
      <c r="I16" s="102"/>
      <c r="J16" s="118">
        <f>I16*'Нормы по школам'!I17/'Нормы по школам'!H17</f>
        <v>0</v>
      </c>
      <c r="K16" s="114">
        <f>J16/('Нормы по школам'!I17/100*25)*100</f>
        <v>0</v>
      </c>
      <c r="L16" s="81">
        <f>J16*'Нормы по школам'!J17/'Нормы по школам'!I17</f>
        <v>0</v>
      </c>
      <c r="M16" s="81">
        <f>J16*'Нормы по школам'!K17/'Нормы по школам'!I17</f>
        <v>0</v>
      </c>
      <c r="N16" s="81">
        <f>J16*'Нормы по школам'!L17/'Нормы по школам'!I17</f>
        <v>0</v>
      </c>
      <c r="O16" s="82">
        <f>J16*'Нормы по школам'!M17/'Нормы по школам'!I17</f>
        <v>0</v>
      </c>
      <c r="P16" s="124"/>
      <c r="Q16" s="118">
        <f>P16*'Нормы по школам'!C17/'Нормы по школам'!B17</f>
        <v>0</v>
      </c>
      <c r="R16" s="114">
        <f>Q16/('Нормы по школам'!C17/100*35)*100</f>
        <v>0</v>
      </c>
      <c r="S16" s="79">
        <f>Q16*'Нормы по школам'!D17/'Нормы по школам'!C17</f>
        <v>0</v>
      </c>
      <c r="T16" s="79">
        <f>Q16*'Нормы по школам'!E17/'Нормы по школам'!C17</f>
        <v>0</v>
      </c>
      <c r="U16" s="79">
        <f>Q16*'Нормы по школам'!F17/'Нормы по школам'!C17</f>
        <v>0</v>
      </c>
      <c r="V16" s="80">
        <f>Q16*'Нормы по школам'!G17/'Нормы по школам'!C17</f>
        <v>0</v>
      </c>
      <c r="W16" s="124"/>
      <c r="X16" s="126">
        <f>W16*'Нормы по школам'!I17/'Нормы по школам'!H17</f>
        <v>0</v>
      </c>
      <c r="Y16" s="114">
        <f>X16/('Нормы по школам'!I17/100*35)*100</f>
        <v>0</v>
      </c>
      <c r="Z16" s="81">
        <f>X16*'Нормы по школам'!J17/'Нормы по школам'!I17</f>
        <v>0</v>
      </c>
      <c r="AA16" s="81">
        <f>X16*'Нормы по школам'!K17/'Нормы по школам'!I17</f>
        <v>0</v>
      </c>
      <c r="AB16" s="81">
        <f>X16*'Нормы по школам'!L17/'Нормы по школам'!I17</f>
        <v>0</v>
      </c>
      <c r="AC16" s="82">
        <f>X16*'Нормы по школам'!M17/'Нормы по школам'!I17</f>
        <v>0</v>
      </c>
      <c r="AD16" s="121"/>
      <c r="AE16" s="118">
        <f>AD16*'Нормы по школам'!C17/'Нормы по школам'!B17</f>
        <v>0</v>
      </c>
      <c r="AF16" s="114">
        <f>AE16/('Нормы по школам'!C17/100*60)*100</f>
        <v>0</v>
      </c>
      <c r="AG16" s="79">
        <f>AE16*'Нормы по школам'!D17/'Нормы по школам'!C17</f>
        <v>0</v>
      </c>
      <c r="AH16" s="79">
        <f>AE16*'Нормы по школам'!E17/'Нормы по школам'!C17</f>
        <v>0</v>
      </c>
      <c r="AI16" s="79">
        <f>AE16*'Нормы по школам'!F17/'Нормы по школам'!C17</f>
        <v>0</v>
      </c>
      <c r="AJ16" s="80">
        <f>AE16*'Нормы по школам'!G17/'Нормы по школам'!C17</f>
        <v>0</v>
      </c>
      <c r="AK16" s="121"/>
      <c r="AL16" s="118">
        <f>AK16*'Нормы по школам'!I17/'Нормы по школам'!H17</f>
        <v>0</v>
      </c>
      <c r="AM16" s="114">
        <f>AL16/('Нормы по школам'!I17/100*60)*100</f>
        <v>0</v>
      </c>
      <c r="AN16" s="81">
        <f>AL16*'Нормы по школам'!J17/'Нормы по школам'!I17</f>
        <v>0</v>
      </c>
      <c r="AO16" s="81">
        <f>AL16*'Нормы по школам'!K17/'Нормы по школам'!I17</f>
        <v>0</v>
      </c>
      <c r="AP16" s="81">
        <f>AL16*'Нормы по школам'!L17/'Нормы по школам'!I17</f>
        <v>0</v>
      </c>
      <c r="AQ16" s="82">
        <f>AL16*'Нормы по школам'!M17/'Нормы по школам'!I17</f>
        <v>0</v>
      </c>
    </row>
    <row r="17" spans="1:43" ht="15" customHeight="1">
      <c r="A17" s="93" t="s">
        <v>61</v>
      </c>
      <c r="B17" s="102"/>
      <c r="C17" s="118">
        <f>B17*'Нормы по школам'!C18/'Нормы по школам'!B18</f>
        <v>0</v>
      </c>
      <c r="D17" s="114">
        <f>C17/('Нормы по школам'!C18/100*25)*100</f>
        <v>0</v>
      </c>
      <c r="E17" s="79">
        <f>C17*'Нормы по школам'!D18/'Нормы по школам'!C18</f>
        <v>0</v>
      </c>
      <c r="F17" s="79">
        <f>C17*'Нормы по школам'!E18/'Нормы по школам'!C18</f>
        <v>0</v>
      </c>
      <c r="G17" s="79">
        <f>C17*'Нормы по школам'!F18/'Нормы по школам'!C18</f>
        <v>0</v>
      </c>
      <c r="H17" s="80">
        <f>C17*'Нормы по школам'!G18/'Нормы по школам'!C18</f>
        <v>0</v>
      </c>
      <c r="I17" s="102"/>
      <c r="J17" s="118">
        <f>I17*'Нормы по школам'!I18/'Нормы по школам'!H18</f>
        <v>0</v>
      </c>
      <c r="K17" s="114">
        <f>J17/('Нормы по школам'!I18/100*25)*100</f>
        <v>0</v>
      </c>
      <c r="L17" s="81">
        <f>J17*'Нормы по школам'!J18/'Нормы по школам'!I18</f>
        <v>0</v>
      </c>
      <c r="M17" s="81">
        <f>J17*'Нормы по школам'!K18/'Нормы по школам'!I18</f>
        <v>0</v>
      </c>
      <c r="N17" s="81">
        <f>J17*'Нормы по школам'!L18/'Нормы по школам'!I18</f>
        <v>0</v>
      </c>
      <c r="O17" s="82">
        <f>J17*'Нормы по школам'!M18/'Нормы по школам'!I18</f>
        <v>0</v>
      </c>
      <c r="P17" s="124"/>
      <c r="Q17" s="118">
        <f>P17*'Нормы по школам'!C18/'Нормы по школам'!B18</f>
        <v>0</v>
      </c>
      <c r="R17" s="114">
        <f>Q17/('Нормы по школам'!C18/100*35)*100</f>
        <v>0</v>
      </c>
      <c r="S17" s="79">
        <f>Q17*'Нормы по школам'!D18/'Нормы по школам'!C18</f>
        <v>0</v>
      </c>
      <c r="T17" s="79">
        <f>Q17*'Нормы по школам'!E18/'Нормы по школам'!C18</f>
        <v>0</v>
      </c>
      <c r="U17" s="79">
        <f>Q17*'Нормы по школам'!F18/'Нормы по школам'!C18</f>
        <v>0</v>
      </c>
      <c r="V17" s="80">
        <f>Q17*'Нормы по школам'!G18/'Нормы по школам'!C18</f>
        <v>0</v>
      </c>
      <c r="W17" s="124"/>
      <c r="X17" s="126">
        <f>W17*'Нормы по школам'!I18/'Нормы по школам'!H18</f>
        <v>0</v>
      </c>
      <c r="Y17" s="114">
        <f>X17/('Нормы по школам'!I18/100*35)*100</f>
        <v>0</v>
      </c>
      <c r="Z17" s="81">
        <f>X17*'Нормы по школам'!J18/'Нормы по школам'!I18</f>
        <v>0</v>
      </c>
      <c r="AA17" s="81">
        <f>X17*'Нормы по школам'!K18/'Нормы по школам'!I18</f>
        <v>0</v>
      </c>
      <c r="AB17" s="81">
        <f>X17*'Нормы по школам'!L18/'Нормы по школам'!I18</f>
        <v>0</v>
      </c>
      <c r="AC17" s="82">
        <f>X17*'Нормы по школам'!M18/'Нормы по школам'!I18</f>
        <v>0</v>
      </c>
      <c r="AD17" s="121"/>
      <c r="AE17" s="118">
        <f>AD17*'Нормы по школам'!C18/'Нормы по школам'!B18</f>
        <v>0</v>
      </c>
      <c r="AF17" s="114">
        <f>AE17/('Нормы по школам'!C18/100*60)*100</f>
        <v>0</v>
      </c>
      <c r="AG17" s="79">
        <f>AE17*'Нормы по школам'!D18/'Нормы по школам'!C18</f>
        <v>0</v>
      </c>
      <c r="AH17" s="79">
        <f>AE17*'Нормы по школам'!E18/'Нормы по школам'!C18</f>
        <v>0</v>
      </c>
      <c r="AI17" s="79">
        <f>AE17*'Нормы по школам'!F18/'Нормы по школам'!C18</f>
        <v>0</v>
      </c>
      <c r="AJ17" s="80">
        <f>AE17*'Нормы по школам'!G18/'Нормы по школам'!C18</f>
        <v>0</v>
      </c>
      <c r="AK17" s="121"/>
      <c r="AL17" s="118">
        <f>AK17*'Нормы по школам'!I18/'Нормы по школам'!H18</f>
        <v>0</v>
      </c>
      <c r="AM17" s="114">
        <f>AL17/('Нормы по школам'!I18/100*60)*100</f>
        <v>0</v>
      </c>
      <c r="AN17" s="81">
        <f>AL17*'Нормы по школам'!J18/'Нормы по школам'!I18</f>
        <v>0</v>
      </c>
      <c r="AO17" s="81">
        <f>AL17*'Нормы по школам'!K18/'Нормы по школам'!I18</f>
        <v>0</v>
      </c>
      <c r="AP17" s="81">
        <f>AL17*'Нормы по школам'!L18/'Нормы по школам'!I18</f>
        <v>0</v>
      </c>
      <c r="AQ17" s="82">
        <f>AL17*'Нормы по школам'!M18/'Нормы по школам'!I18</f>
        <v>0</v>
      </c>
    </row>
    <row r="18" spans="1:43" ht="15" customHeight="1">
      <c r="A18" s="92" t="s">
        <v>45</v>
      </c>
      <c r="B18" s="102"/>
      <c r="C18" s="118">
        <f>B18*'Нормы по школам'!C19/'Нормы по школам'!B19</f>
        <v>0</v>
      </c>
      <c r="D18" s="114">
        <f>C18/('Нормы по школам'!C19/100*25)*100</f>
        <v>0</v>
      </c>
      <c r="E18" s="79">
        <f>C18*'Нормы по школам'!D19/'Нормы по школам'!C19</f>
        <v>0</v>
      </c>
      <c r="F18" s="79">
        <f>C18*'Нормы по школам'!E19/'Нормы по школам'!C19</f>
        <v>0</v>
      </c>
      <c r="G18" s="79">
        <f>C18*'Нормы по школам'!F19/'Нормы по школам'!C19</f>
        <v>0</v>
      </c>
      <c r="H18" s="80">
        <f>C18*'Нормы по школам'!G19/'Нормы по школам'!C19</f>
        <v>0</v>
      </c>
      <c r="I18" s="102"/>
      <c r="J18" s="118">
        <f>I18*'Нормы по школам'!I19/'Нормы по школам'!H19</f>
        <v>0</v>
      </c>
      <c r="K18" s="114">
        <f>J18/('Нормы по школам'!I19/100*25)*100</f>
        <v>0</v>
      </c>
      <c r="L18" s="81">
        <f>J18*'Нормы по школам'!J19/'Нормы по школам'!I19</f>
        <v>0</v>
      </c>
      <c r="M18" s="81">
        <f>J18*'Нормы по школам'!K19/'Нормы по школам'!I19</f>
        <v>0</v>
      </c>
      <c r="N18" s="81">
        <f>J18*'Нормы по школам'!L19/'Нормы по школам'!I19</f>
        <v>0</v>
      </c>
      <c r="O18" s="82">
        <f>J18*'Нормы по школам'!M19/'Нормы по школам'!I19</f>
        <v>0</v>
      </c>
      <c r="P18" s="124"/>
      <c r="Q18" s="118">
        <f>P18*'Нормы по школам'!C19/'Нормы по школам'!B19</f>
        <v>0</v>
      </c>
      <c r="R18" s="114">
        <f>Q18/('Нормы по школам'!C19/100*35)*100</f>
        <v>0</v>
      </c>
      <c r="S18" s="79">
        <f>Q18*'Нормы по школам'!D19/'Нормы по школам'!C19</f>
        <v>0</v>
      </c>
      <c r="T18" s="79">
        <f>Q18*'Нормы по школам'!E19/'Нормы по школам'!C19</f>
        <v>0</v>
      </c>
      <c r="U18" s="79">
        <f>Q18*'Нормы по школам'!F19/'Нормы по школам'!C19</f>
        <v>0</v>
      </c>
      <c r="V18" s="80">
        <f>Q18*'Нормы по школам'!G19/'Нормы по школам'!C19</f>
        <v>0</v>
      </c>
      <c r="W18" s="124"/>
      <c r="X18" s="126">
        <f>W18*'Нормы по школам'!I19/'Нормы по школам'!H19</f>
        <v>0</v>
      </c>
      <c r="Y18" s="114">
        <f>X18/('Нормы по школам'!I19/100*35)*100</f>
        <v>0</v>
      </c>
      <c r="Z18" s="81">
        <f>X18*'Нормы по школам'!J19/'Нормы по школам'!I19</f>
        <v>0</v>
      </c>
      <c r="AA18" s="81">
        <f>X18*'Нормы по школам'!K19/'Нормы по школам'!I19</f>
        <v>0</v>
      </c>
      <c r="AB18" s="81">
        <f>X18*'Нормы по школам'!L19/'Нормы по школам'!I19</f>
        <v>0</v>
      </c>
      <c r="AC18" s="82">
        <f>X18*'Нормы по школам'!M19/'Нормы по школам'!I19</f>
        <v>0</v>
      </c>
      <c r="AD18" s="121"/>
      <c r="AE18" s="118">
        <f>AD18*'Нормы по школам'!C19/'Нормы по школам'!B19</f>
        <v>0</v>
      </c>
      <c r="AF18" s="114">
        <f>AE18/('Нормы по школам'!C19/100*60)*100</f>
        <v>0</v>
      </c>
      <c r="AG18" s="79">
        <f>AE18*'Нормы по школам'!D19/'Нормы по школам'!C19</f>
        <v>0</v>
      </c>
      <c r="AH18" s="79">
        <f>AE18*'Нормы по школам'!E19/'Нормы по школам'!C19</f>
        <v>0</v>
      </c>
      <c r="AI18" s="79">
        <f>AE18*'Нормы по школам'!F19/'Нормы по школам'!C19</f>
        <v>0</v>
      </c>
      <c r="AJ18" s="80">
        <f>AE18*'Нормы по школам'!G19/'Нормы по школам'!C19</f>
        <v>0</v>
      </c>
      <c r="AK18" s="121"/>
      <c r="AL18" s="118">
        <f>AK18*'Нормы по школам'!I19/'Нормы по школам'!H19</f>
        <v>0</v>
      </c>
      <c r="AM18" s="114">
        <f>AL18/('Нормы по школам'!I19/100*60)*100</f>
        <v>0</v>
      </c>
      <c r="AN18" s="81">
        <f>AL18*'Нормы по школам'!J19/'Нормы по школам'!I19</f>
        <v>0</v>
      </c>
      <c r="AO18" s="81">
        <f>AL18*'Нормы по школам'!K19/'Нормы по школам'!I19</f>
        <v>0</v>
      </c>
      <c r="AP18" s="81">
        <f>AL18*'Нормы по школам'!L19/'Нормы по школам'!I19</f>
        <v>0</v>
      </c>
      <c r="AQ18" s="82">
        <f>AL18*'Нормы по школам'!M19/'Нормы по школам'!I19</f>
        <v>0</v>
      </c>
    </row>
    <row r="19" spans="1:43" s="27" customFormat="1" ht="15" customHeight="1">
      <c r="A19" s="94" t="s">
        <v>27</v>
      </c>
      <c r="B19" s="102"/>
      <c r="C19" s="118">
        <f>B19*'Нормы по школам'!C20/'Нормы по школам'!B20</f>
        <v>0</v>
      </c>
      <c r="D19" s="114">
        <f>C19/('Нормы по школам'!C20/100*25)*100</f>
        <v>0</v>
      </c>
      <c r="E19" s="79">
        <f>C19*'Нормы по школам'!D20/'Нормы по школам'!C20</f>
        <v>0</v>
      </c>
      <c r="F19" s="79">
        <f>C19*'Нормы по школам'!E20/'Нормы по школам'!C20</f>
        <v>0</v>
      </c>
      <c r="G19" s="79">
        <f>C19*'Нормы по школам'!F20/'Нормы по школам'!C20</f>
        <v>0</v>
      </c>
      <c r="H19" s="80">
        <f>C19*'Нормы по школам'!G20/'Нормы по школам'!C20</f>
        <v>0</v>
      </c>
      <c r="I19" s="102"/>
      <c r="J19" s="118">
        <f>I19*'Нормы по школам'!I20/'Нормы по школам'!H20</f>
        <v>0</v>
      </c>
      <c r="K19" s="114">
        <f>J19/('Нормы по школам'!I20/100*25)*100</f>
        <v>0</v>
      </c>
      <c r="L19" s="81">
        <f>J19*'Нормы по школам'!J20/'Нормы по школам'!I20</f>
        <v>0</v>
      </c>
      <c r="M19" s="81">
        <f>J19*'Нормы по школам'!K20/'Нормы по школам'!I20</f>
        <v>0</v>
      </c>
      <c r="N19" s="81">
        <f>J19*'Нормы по школам'!L20/'Нормы по школам'!I20</f>
        <v>0</v>
      </c>
      <c r="O19" s="82">
        <f>J19*'Нормы по школам'!M20/'Нормы по школам'!I20</f>
        <v>0</v>
      </c>
      <c r="P19" s="124"/>
      <c r="Q19" s="118">
        <f>P19*'Нормы по школам'!C20/'Нормы по школам'!B20</f>
        <v>0</v>
      </c>
      <c r="R19" s="114">
        <f>Q19/('Нормы по школам'!C20/100*35)*100</f>
        <v>0</v>
      </c>
      <c r="S19" s="79">
        <f>Q19*'Нормы по школам'!D20/'Нормы по школам'!C20</f>
        <v>0</v>
      </c>
      <c r="T19" s="79">
        <f>Q19*'Нормы по школам'!E20/'Нормы по школам'!C20</f>
        <v>0</v>
      </c>
      <c r="U19" s="79">
        <f>Q19*'Нормы по школам'!F20/'Нормы по школам'!C20</f>
        <v>0</v>
      </c>
      <c r="V19" s="80">
        <f>Q19*'Нормы по школам'!G20/'Нормы по школам'!C20</f>
        <v>0</v>
      </c>
      <c r="W19" s="124"/>
      <c r="X19" s="126">
        <f>W19*'Нормы по школам'!I20/'Нормы по школам'!H20</f>
        <v>0</v>
      </c>
      <c r="Y19" s="114">
        <f>X19/('Нормы по школам'!I20/100*35)*100</f>
        <v>0</v>
      </c>
      <c r="Z19" s="81">
        <f>X19*'Нормы по школам'!J20/'Нормы по школам'!I20</f>
        <v>0</v>
      </c>
      <c r="AA19" s="81">
        <f>X19*'Нормы по школам'!K20/'Нормы по школам'!I20</f>
        <v>0</v>
      </c>
      <c r="AB19" s="81">
        <f>X19*'Нормы по школам'!L20/'Нормы по школам'!I20</f>
        <v>0</v>
      </c>
      <c r="AC19" s="82">
        <f>X19*'Нормы по школам'!M20/'Нормы по школам'!I20</f>
        <v>0</v>
      </c>
      <c r="AD19" s="121"/>
      <c r="AE19" s="118">
        <f>AD19*'Нормы по школам'!C20/'Нормы по школам'!B20</f>
        <v>0</v>
      </c>
      <c r="AF19" s="114">
        <f>AE19/('Нормы по школам'!C20/100*60)*100</f>
        <v>0</v>
      </c>
      <c r="AG19" s="79">
        <f>AE19*'Нормы по школам'!D20/'Нормы по школам'!C20</f>
        <v>0</v>
      </c>
      <c r="AH19" s="79">
        <f>AE19*'Нормы по школам'!E20/'Нормы по школам'!C20</f>
        <v>0</v>
      </c>
      <c r="AI19" s="79">
        <f>AE19*'Нормы по школам'!F20/'Нормы по школам'!C20</f>
        <v>0</v>
      </c>
      <c r="AJ19" s="80">
        <f>AE19*'Нормы по школам'!G20/'Нормы по школам'!C20</f>
        <v>0</v>
      </c>
      <c r="AK19" s="121"/>
      <c r="AL19" s="118">
        <f>AK19*'Нормы по школам'!I20/'Нормы по школам'!H20</f>
        <v>0</v>
      </c>
      <c r="AM19" s="114">
        <f>AL19/('Нормы по школам'!I20/100*60)*100</f>
        <v>0</v>
      </c>
      <c r="AN19" s="81">
        <f>AL19*'Нормы по школам'!J20/'Нормы по школам'!I20</f>
        <v>0</v>
      </c>
      <c r="AO19" s="81">
        <f>AL19*'Нормы по школам'!K20/'Нормы по школам'!I20</f>
        <v>0</v>
      </c>
      <c r="AP19" s="81">
        <f>AL19*'Нормы по школам'!L20/'Нормы по школам'!I20</f>
        <v>0</v>
      </c>
      <c r="AQ19" s="82">
        <f>AL19*'Нормы по школам'!M20/'Нормы по школам'!I20</f>
        <v>0</v>
      </c>
    </row>
    <row r="20" spans="1:43" s="27" customFormat="1" ht="15" customHeight="1">
      <c r="A20" s="94" t="s">
        <v>71</v>
      </c>
      <c r="B20" s="102"/>
      <c r="C20" s="118">
        <f t="shared" si="0"/>
        <v>0</v>
      </c>
      <c r="D20" s="114">
        <f>C20/('Нормы по школам'!C21/100*25)*100</f>
        <v>0</v>
      </c>
      <c r="E20" s="79">
        <f>C20*'Нормы по школам'!D21/'Нормы по школам'!C21</f>
        <v>0</v>
      </c>
      <c r="F20" s="79">
        <f>C20*'Нормы по школам'!E21/'Нормы по школам'!C21</f>
        <v>0</v>
      </c>
      <c r="G20" s="79">
        <f>C20*'Нормы по школам'!F21/'Нормы по школам'!C21</f>
        <v>0</v>
      </c>
      <c r="H20" s="80">
        <f>C20*'Нормы по школам'!G21/'Нормы по школам'!C21</f>
        <v>0</v>
      </c>
      <c r="I20" s="102"/>
      <c r="J20" s="118">
        <f t="shared" si="1"/>
        <v>0</v>
      </c>
      <c r="K20" s="114">
        <f>J20/('Нормы по школам'!I21/100*25)*100</f>
        <v>0</v>
      </c>
      <c r="L20" s="81">
        <f>J20*'Нормы по школам'!J21/'Нормы по школам'!I21</f>
        <v>0</v>
      </c>
      <c r="M20" s="81">
        <f>J20*'Нормы по школам'!K21/'Нормы по школам'!I21</f>
        <v>0</v>
      </c>
      <c r="N20" s="81">
        <f>J20*'Нормы по школам'!L21/'Нормы по школам'!I21</f>
        <v>0</v>
      </c>
      <c r="O20" s="82">
        <f>J20*'Нормы по школам'!M21/'Нормы по школам'!I21</f>
        <v>0</v>
      </c>
      <c r="P20" s="124"/>
      <c r="Q20" s="118">
        <f>P20</f>
        <v>0</v>
      </c>
      <c r="R20" s="114">
        <f>Q20/('Нормы по школам'!C21/100*35)*100</f>
        <v>0</v>
      </c>
      <c r="S20" s="79">
        <f>Q20*'Нормы по школам'!D21/'Нормы по школам'!C21</f>
        <v>0</v>
      </c>
      <c r="T20" s="79">
        <f>Q20*'Нормы по школам'!E21/'Нормы по школам'!C21</f>
        <v>0</v>
      </c>
      <c r="U20" s="79">
        <f>Q20*'Нормы по школам'!F21/'Нормы по школам'!C21</f>
        <v>0</v>
      </c>
      <c r="V20" s="80">
        <f>Q20*'Нормы по школам'!G21/'Нормы по школам'!C21</f>
        <v>0</v>
      </c>
      <c r="W20" s="124"/>
      <c r="X20" s="126">
        <f t="shared" si="2"/>
        <v>0</v>
      </c>
      <c r="Y20" s="114">
        <f>X20/('Нормы по школам'!I21/100*35)*100</f>
        <v>0</v>
      </c>
      <c r="Z20" s="81">
        <f>X20*'Нормы по школам'!J21/'Нормы по школам'!I21</f>
        <v>0</v>
      </c>
      <c r="AA20" s="81">
        <f>X20*'Нормы по школам'!K21/'Нормы по школам'!I21</f>
        <v>0</v>
      </c>
      <c r="AB20" s="81">
        <f>X20*'Нормы по школам'!L21/'Нормы по школам'!I21</f>
        <v>0</v>
      </c>
      <c r="AC20" s="82">
        <f>X20*'Нормы по школам'!M21/'Нормы по школам'!I21</f>
        <v>0</v>
      </c>
      <c r="AD20" s="121"/>
      <c r="AE20" s="118">
        <f>AD20</f>
        <v>0</v>
      </c>
      <c r="AF20" s="114">
        <f>AE20/('Нормы по школам'!C21/100*60)*100</f>
        <v>0</v>
      </c>
      <c r="AG20" s="79">
        <f>AE20*'Нормы по школам'!D21/'Нормы по школам'!C21</f>
        <v>0</v>
      </c>
      <c r="AH20" s="79">
        <f>AE20*'Нормы по школам'!E21/'Нормы по школам'!C21</f>
        <v>0</v>
      </c>
      <c r="AI20" s="79">
        <f>AE20*'Нормы по школам'!F21/'Нормы по школам'!C21</f>
        <v>0</v>
      </c>
      <c r="AJ20" s="80">
        <f>AE20*'Нормы по школам'!G21/'Нормы по школам'!C21</f>
        <v>0</v>
      </c>
      <c r="AK20" s="121"/>
      <c r="AL20" s="118">
        <f t="shared" si="3"/>
        <v>0</v>
      </c>
      <c r="AM20" s="114">
        <f>AL20/('Нормы по школам'!I21/100*60)*100</f>
        <v>0</v>
      </c>
      <c r="AN20" s="81">
        <f>AL20*'Нормы по школам'!J21/'Нормы по школам'!I21</f>
        <v>0</v>
      </c>
      <c r="AO20" s="81">
        <f>AL20*'Нормы по школам'!K21/'Нормы по школам'!I21</f>
        <v>0</v>
      </c>
      <c r="AP20" s="81">
        <f>AL20*'Нормы по школам'!L21/'Нормы по школам'!I21</f>
        <v>0</v>
      </c>
      <c r="AQ20" s="82">
        <f>AL20*'Нормы по школам'!M21/'Нормы по школам'!I21</f>
        <v>0</v>
      </c>
    </row>
    <row r="21" spans="1:43" s="27" customFormat="1" ht="15" customHeight="1">
      <c r="A21" s="107" t="s">
        <v>73</v>
      </c>
      <c r="B21" s="102"/>
      <c r="C21" s="118">
        <f t="shared" si="0"/>
        <v>0</v>
      </c>
      <c r="D21" s="114">
        <f>C21/('Нормы по школам'!C22/100*25)*100</f>
        <v>0</v>
      </c>
      <c r="E21" s="79">
        <f>C21*'Нормы по школам'!D22/'Нормы по школам'!C22</f>
        <v>0</v>
      </c>
      <c r="F21" s="79">
        <f>C21*'Нормы по школам'!E22/'Нормы по школам'!C22</f>
        <v>0</v>
      </c>
      <c r="G21" s="79">
        <f>C21*'Нормы по школам'!F22/'Нормы по школам'!C22</f>
        <v>0</v>
      </c>
      <c r="H21" s="80">
        <f>C21*'Нормы по школам'!G22/'Нормы по школам'!C22</f>
        <v>0</v>
      </c>
      <c r="I21" s="102"/>
      <c r="J21" s="118">
        <f t="shared" si="1"/>
        <v>0</v>
      </c>
      <c r="K21" s="114">
        <f>J21/('Нормы по школам'!I22/100*25)*100</f>
        <v>0</v>
      </c>
      <c r="L21" s="81">
        <f>J21*'Нормы по школам'!J22/'Нормы по школам'!I22</f>
        <v>0</v>
      </c>
      <c r="M21" s="81">
        <f>J21*'Нормы по школам'!K22/'Нормы по школам'!I22</f>
        <v>0</v>
      </c>
      <c r="N21" s="81">
        <f>J21*'Нормы по школам'!L22/'Нормы по школам'!I22</f>
        <v>0</v>
      </c>
      <c r="O21" s="82">
        <f>J21*'Нормы по школам'!M22/'Нормы по школам'!I22</f>
        <v>0</v>
      </c>
      <c r="P21" s="124"/>
      <c r="Q21" s="118">
        <f>P21</f>
        <v>0</v>
      </c>
      <c r="R21" s="114">
        <f>Q21/('Нормы по школам'!C22/100*35)*100</f>
        <v>0</v>
      </c>
      <c r="S21" s="79">
        <f>Q21*'Нормы по школам'!D22/'Нормы по школам'!C22</f>
        <v>0</v>
      </c>
      <c r="T21" s="79">
        <f>Q21*'Нормы по школам'!E22/'Нормы по школам'!C22</f>
        <v>0</v>
      </c>
      <c r="U21" s="79">
        <f>Q21*'Нормы по школам'!F22/'Нормы по школам'!C22</f>
        <v>0</v>
      </c>
      <c r="V21" s="80">
        <f>Q21*'Нормы по школам'!G22/'Нормы по школам'!C22</f>
        <v>0</v>
      </c>
      <c r="W21" s="124"/>
      <c r="X21" s="126">
        <f t="shared" si="2"/>
        <v>0</v>
      </c>
      <c r="Y21" s="114">
        <f>X21/('Нормы по школам'!I22/100*35)*100</f>
        <v>0</v>
      </c>
      <c r="Z21" s="81">
        <f>X21*'Нормы по школам'!J22/'Нормы по школам'!I22</f>
        <v>0</v>
      </c>
      <c r="AA21" s="81">
        <f>X21*'Нормы по школам'!K22/'Нормы по школам'!I22</f>
        <v>0</v>
      </c>
      <c r="AB21" s="81">
        <f>X21*'Нормы по школам'!L22/'Нормы по школам'!I22</f>
        <v>0</v>
      </c>
      <c r="AC21" s="82">
        <f>X21*'Нормы по школам'!M22/'Нормы по школам'!I22</f>
        <v>0</v>
      </c>
      <c r="AD21" s="121"/>
      <c r="AE21" s="118">
        <f>AD21</f>
        <v>0</v>
      </c>
      <c r="AF21" s="114">
        <f>AE21/('Нормы по школам'!C22/100*60)*100</f>
        <v>0</v>
      </c>
      <c r="AG21" s="79">
        <f>AE21*'Нормы по школам'!D22/'Нормы по школам'!C22</f>
        <v>0</v>
      </c>
      <c r="AH21" s="79">
        <f>AE21*'Нормы по школам'!E22/'Нормы по школам'!C22</f>
        <v>0</v>
      </c>
      <c r="AI21" s="79">
        <f>AE21*'Нормы по школам'!F22/'Нормы по школам'!C22</f>
        <v>0</v>
      </c>
      <c r="AJ21" s="80">
        <f>AE21*'Нормы по школам'!G22/'Нормы по школам'!C22</f>
        <v>0</v>
      </c>
      <c r="AK21" s="121"/>
      <c r="AL21" s="118">
        <f t="shared" si="3"/>
        <v>0</v>
      </c>
      <c r="AM21" s="114">
        <f>AL21/('Нормы по школам'!I22/100*60)*100</f>
        <v>0</v>
      </c>
      <c r="AN21" s="81">
        <f>AL21*'Нормы по школам'!J22/'Нормы по школам'!I22</f>
        <v>0</v>
      </c>
      <c r="AO21" s="81">
        <f>AL21*'Нормы по школам'!K22/'Нормы по школам'!I22</f>
        <v>0</v>
      </c>
      <c r="AP21" s="81">
        <f>AL21*'Нормы по школам'!L22/'Нормы по школам'!I22</f>
        <v>0</v>
      </c>
      <c r="AQ21" s="82">
        <f>AL21*'Нормы по школам'!M22/'Нормы по школам'!I22</f>
        <v>0</v>
      </c>
    </row>
    <row r="22" spans="1:43" s="27" customFormat="1" ht="15" customHeight="1">
      <c r="A22" s="108" t="s">
        <v>72</v>
      </c>
      <c r="B22" s="102"/>
      <c r="C22" s="118">
        <f t="shared" si="0"/>
        <v>0</v>
      </c>
      <c r="D22" s="114">
        <f>C22/('Нормы по школам'!C23/100*25)*100</f>
        <v>0</v>
      </c>
      <c r="E22" s="79">
        <f>C22*'Нормы по школам'!D23/'Нормы по школам'!C23</f>
        <v>0</v>
      </c>
      <c r="F22" s="79">
        <f>C22*'Нормы по школам'!E23/'Нормы по школам'!C23</f>
        <v>0</v>
      </c>
      <c r="G22" s="79">
        <f>C22*'Нормы по школам'!F23/'Нормы по школам'!C23</f>
        <v>0</v>
      </c>
      <c r="H22" s="80">
        <f>C22*'Нормы по школам'!G23/'Нормы по школам'!C23</f>
        <v>0</v>
      </c>
      <c r="I22" s="102"/>
      <c r="J22" s="118">
        <f t="shared" si="1"/>
        <v>0</v>
      </c>
      <c r="K22" s="114">
        <f>J22/('Нормы по школам'!I23/100*25)*100</f>
        <v>0</v>
      </c>
      <c r="L22" s="81">
        <f>J22*'Нормы по школам'!J23/'Нормы по школам'!I23</f>
        <v>0</v>
      </c>
      <c r="M22" s="81">
        <f>J22*'Нормы по школам'!K23/'Нормы по школам'!I23</f>
        <v>0</v>
      </c>
      <c r="N22" s="81">
        <f>J22*'Нормы по школам'!L23/'Нормы по школам'!I23</f>
        <v>0</v>
      </c>
      <c r="O22" s="82">
        <f>J22*'Нормы по школам'!M23/'Нормы по школам'!I23</f>
        <v>0</v>
      </c>
      <c r="P22" s="124"/>
      <c r="Q22" s="118">
        <f>P22</f>
        <v>0</v>
      </c>
      <c r="R22" s="114">
        <f>Q22/('Нормы по школам'!C23/100*35)*100</f>
        <v>0</v>
      </c>
      <c r="S22" s="79">
        <f>Q22*'Нормы по школам'!D23/'Нормы по школам'!C23</f>
        <v>0</v>
      </c>
      <c r="T22" s="79">
        <f>Q22*'Нормы по школам'!E23/'Нормы по школам'!C23</f>
        <v>0</v>
      </c>
      <c r="U22" s="79">
        <f>Q22*'Нормы по школам'!F23/'Нормы по школам'!C23</f>
        <v>0</v>
      </c>
      <c r="V22" s="80">
        <f>Q22*'Нормы по школам'!G23/'Нормы по школам'!C23</f>
        <v>0</v>
      </c>
      <c r="W22" s="124"/>
      <c r="X22" s="126">
        <f t="shared" si="2"/>
        <v>0</v>
      </c>
      <c r="Y22" s="114">
        <f>X22/('Нормы по школам'!I23/100*35)*100</f>
        <v>0</v>
      </c>
      <c r="Z22" s="81">
        <f>X22*'Нормы по школам'!J23/'Нормы по школам'!I23</f>
        <v>0</v>
      </c>
      <c r="AA22" s="81">
        <f>X22*'Нормы по школам'!K23/'Нормы по школам'!I23</f>
        <v>0</v>
      </c>
      <c r="AB22" s="81">
        <f>X22*'Нормы по школам'!L23/'Нормы по школам'!I23</f>
        <v>0</v>
      </c>
      <c r="AC22" s="82">
        <f>X22*'Нормы по школам'!M23/'Нормы по школам'!I23</f>
        <v>0</v>
      </c>
      <c r="AD22" s="121"/>
      <c r="AE22" s="118">
        <f>AD22</f>
        <v>0</v>
      </c>
      <c r="AF22" s="114">
        <f>AE22/('Нормы по школам'!C23/100*60)*100</f>
        <v>0</v>
      </c>
      <c r="AG22" s="79">
        <f>AE22*'Нормы по школам'!D23/'Нормы по школам'!C23</f>
        <v>0</v>
      </c>
      <c r="AH22" s="79">
        <f>AE22*'Нормы по школам'!E23/'Нормы по школам'!C23</f>
        <v>0</v>
      </c>
      <c r="AI22" s="79">
        <f>AE22*'Нормы по школам'!F23/'Нормы по школам'!C23</f>
        <v>0</v>
      </c>
      <c r="AJ22" s="80">
        <f>AE22*'Нормы по школам'!G23/'Нормы по школам'!C23</f>
        <v>0</v>
      </c>
      <c r="AK22" s="121"/>
      <c r="AL22" s="118">
        <f t="shared" si="3"/>
        <v>0</v>
      </c>
      <c r="AM22" s="114">
        <f>AL22/('Нормы по школам'!I23/100*60)*100</f>
        <v>0</v>
      </c>
      <c r="AN22" s="81">
        <f>AL22*'Нормы по школам'!J23/'Нормы по школам'!I23</f>
        <v>0</v>
      </c>
      <c r="AO22" s="81">
        <f>AL22*'Нормы по школам'!K23/'Нормы по школам'!I23</f>
        <v>0</v>
      </c>
      <c r="AP22" s="81">
        <f>AL22*'Нормы по школам'!L23/'Нормы по школам'!I23</f>
        <v>0</v>
      </c>
      <c r="AQ22" s="82">
        <f>AL22*'Нормы по школам'!M23/'Нормы по школам'!I23</f>
        <v>0</v>
      </c>
    </row>
    <row r="23" spans="1:43" s="27" customFormat="1" ht="15" customHeight="1">
      <c r="A23" s="106" t="s">
        <v>73</v>
      </c>
      <c r="B23" s="102"/>
      <c r="C23" s="118">
        <f t="shared" si="0"/>
        <v>0</v>
      </c>
      <c r="D23" s="114">
        <f>C23/('Нормы по школам'!C24/100*25)*100</f>
        <v>0</v>
      </c>
      <c r="E23" s="79">
        <f>C23*'Нормы по школам'!D24/'Нормы по школам'!C24</f>
        <v>0</v>
      </c>
      <c r="F23" s="79">
        <f>C23*'Нормы по школам'!E24/'Нормы по школам'!C24</f>
        <v>0</v>
      </c>
      <c r="G23" s="79">
        <f>C23*'Нормы по школам'!F24/'Нормы по школам'!C24</f>
        <v>0</v>
      </c>
      <c r="H23" s="80">
        <f>C23*'Нормы по школам'!G24/'Нормы по школам'!C24</f>
        <v>0</v>
      </c>
      <c r="I23" s="102"/>
      <c r="J23" s="118">
        <f t="shared" si="1"/>
        <v>0</v>
      </c>
      <c r="K23" s="114">
        <f>J23/('Нормы по школам'!I24/100*25)*100</f>
        <v>0</v>
      </c>
      <c r="L23" s="81">
        <f>J23*'Нормы по школам'!J24/'Нормы по школам'!I24</f>
        <v>0</v>
      </c>
      <c r="M23" s="81">
        <f>J23*'Нормы по школам'!K24/'Нормы по школам'!I24</f>
        <v>0</v>
      </c>
      <c r="N23" s="81">
        <f>J23*'Нормы по школам'!L24/'Нормы по школам'!I24</f>
        <v>0</v>
      </c>
      <c r="O23" s="82">
        <f>J23*'Нормы по школам'!M24/'Нормы по школам'!I24</f>
        <v>0</v>
      </c>
      <c r="P23" s="124"/>
      <c r="Q23" s="118">
        <f>P23</f>
        <v>0</v>
      </c>
      <c r="R23" s="114">
        <f>Q23/('Нормы по школам'!C24/100*35)*100</f>
        <v>0</v>
      </c>
      <c r="S23" s="79">
        <f>Q23*'Нормы по школам'!D24/'Нормы по школам'!C24</f>
        <v>0</v>
      </c>
      <c r="T23" s="79">
        <f>Q23*'Нормы по школам'!E24/'Нормы по школам'!C24</f>
        <v>0</v>
      </c>
      <c r="U23" s="79">
        <f>Q23*'Нормы по школам'!F24/'Нормы по школам'!C24</f>
        <v>0</v>
      </c>
      <c r="V23" s="80">
        <f>Q23*'Нормы по школам'!G24/'Нормы по школам'!C24</f>
        <v>0</v>
      </c>
      <c r="W23" s="124"/>
      <c r="X23" s="126">
        <f t="shared" si="2"/>
        <v>0</v>
      </c>
      <c r="Y23" s="114">
        <f>X23/('Нормы по школам'!I24/100*35)*100</f>
        <v>0</v>
      </c>
      <c r="Z23" s="81">
        <f>X23*'Нормы по школам'!J24/'Нормы по школам'!I24</f>
        <v>0</v>
      </c>
      <c r="AA23" s="81">
        <f>X23*'Нормы по школам'!K24/'Нормы по школам'!I24</f>
        <v>0</v>
      </c>
      <c r="AB23" s="81">
        <f>X23*'Нормы по школам'!L24/'Нормы по школам'!I24</f>
        <v>0</v>
      </c>
      <c r="AC23" s="82">
        <f>X23*'Нормы по школам'!M24/'Нормы по школам'!I24</f>
        <v>0</v>
      </c>
      <c r="AD23" s="121"/>
      <c r="AE23" s="118">
        <f>AD23</f>
        <v>0</v>
      </c>
      <c r="AF23" s="114">
        <f>AE23/('Нормы по школам'!C24/100*60)*100</f>
        <v>0</v>
      </c>
      <c r="AG23" s="79">
        <f>AE23*'Нормы по школам'!D24/'Нормы по школам'!C24</f>
        <v>0</v>
      </c>
      <c r="AH23" s="79">
        <f>AE23*'Нормы по школам'!E24/'Нормы по школам'!C24</f>
        <v>0</v>
      </c>
      <c r="AI23" s="79">
        <f>AE23*'Нормы по школам'!F24/'Нормы по школам'!C24</f>
        <v>0</v>
      </c>
      <c r="AJ23" s="80">
        <f>AE23*'Нормы по школам'!G24/'Нормы по школам'!C24</f>
        <v>0</v>
      </c>
      <c r="AK23" s="121"/>
      <c r="AL23" s="118">
        <f t="shared" si="3"/>
        <v>0</v>
      </c>
      <c r="AM23" s="114">
        <f>AL23/('Нормы по школам'!I24/100*60)*100</f>
        <v>0</v>
      </c>
      <c r="AN23" s="81">
        <f>AL23*'Нормы по школам'!J24/'Нормы по школам'!I24</f>
        <v>0</v>
      </c>
      <c r="AO23" s="81">
        <f>AL23*'Нормы по школам'!K24/'Нормы по школам'!I24</f>
        <v>0</v>
      </c>
      <c r="AP23" s="81">
        <f>AL23*'Нормы по школам'!L24/'Нормы по школам'!I24</f>
        <v>0</v>
      </c>
      <c r="AQ23" s="82">
        <f>AL23*'Нормы по школам'!M24/'Нормы по школам'!I24</f>
        <v>0</v>
      </c>
    </row>
    <row r="24" spans="1:43" s="27" customFormat="1" ht="15" customHeight="1">
      <c r="A24" s="94" t="s">
        <v>14</v>
      </c>
      <c r="B24" s="102"/>
      <c r="C24" s="118">
        <f t="shared" si="0"/>
        <v>0</v>
      </c>
      <c r="D24" s="114">
        <f>C24/('Нормы по школам'!C25/100*25)*100</f>
        <v>0</v>
      </c>
      <c r="E24" s="79">
        <f>C24*'Нормы по школам'!D25/'Нормы по школам'!C25</f>
        <v>0</v>
      </c>
      <c r="F24" s="79">
        <f>C24*'Нормы по школам'!E25/'Нормы по школам'!C25</f>
        <v>0</v>
      </c>
      <c r="G24" s="79">
        <f>C24*'Нормы по школам'!F25/'Нормы по школам'!C25</f>
        <v>0</v>
      </c>
      <c r="H24" s="80">
        <f>C24*'Нормы по школам'!G25/'Нормы по школам'!C25</f>
        <v>0</v>
      </c>
      <c r="I24" s="102"/>
      <c r="J24" s="118">
        <f t="shared" si="1"/>
        <v>0</v>
      </c>
      <c r="K24" s="114">
        <f>J24/('Нормы по школам'!I25/100*25)*100</f>
        <v>0</v>
      </c>
      <c r="L24" s="81">
        <f>J24*'Нормы по школам'!J25/'Нормы по школам'!I25</f>
        <v>0</v>
      </c>
      <c r="M24" s="81">
        <f>J24*'Нормы по школам'!K25/'Нормы по школам'!I25</f>
        <v>0</v>
      </c>
      <c r="N24" s="81">
        <f>J24*'Нормы по школам'!L25/'Нормы по школам'!I25</f>
        <v>0</v>
      </c>
      <c r="O24" s="82">
        <f>J24*'Нормы по школам'!M25/'Нормы по школам'!I25</f>
        <v>0</v>
      </c>
      <c r="P24" s="124"/>
      <c r="Q24" s="118">
        <f>P24</f>
        <v>0</v>
      </c>
      <c r="R24" s="114">
        <f>Q24/('Нормы по школам'!C25/100*35)*100</f>
        <v>0</v>
      </c>
      <c r="S24" s="79">
        <f>Q24*'Нормы по школам'!D25/'Нормы по школам'!C25</f>
        <v>0</v>
      </c>
      <c r="T24" s="79">
        <f>Q24*'Нормы по школам'!E25/'Нормы по школам'!C25</f>
        <v>0</v>
      </c>
      <c r="U24" s="79">
        <f>Q24*'Нормы по школам'!F25/'Нормы по школам'!C25</f>
        <v>0</v>
      </c>
      <c r="V24" s="80">
        <f>Q24*'Нормы по школам'!G25/'Нормы по школам'!C25</f>
        <v>0</v>
      </c>
      <c r="W24" s="124"/>
      <c r="X24" s="126">
        <f t="shared" si="2"/>
        <v>0</v>
      </c>
      <c r="Y24" s="114">
        <f>X24/('Нормы по школам'!I25/100*35)*100</f>
        <v>0</v>
      </c>
      <c r="Z24" s="81">
        <f>X24*'Нормы по школам'!J25/'Нормы по школам'!I25</f>
        <v>0</v>
      </c>
      <c r="AA24" s="81">
        <f>X24*'Нормы по школам'!K25/'Нормы по школам'!I25</f>
        <v>0</v>
      </c>
      <c r="AB24" s="81">
        <f>X24*'Нормы по школам'!L25/'Нормы по школам'!I25</f>
        <v>0</v>
      </c>
      <c r="AC24" s="82">
        <f>X24*'Нормы по школам'!M25/'Нормы по школам'!I25</f>
        <v>0</v>
      </c>
      <c r="AD24" s="121"/>
      <c r="AE24" s="118">
        <f>AD24</f>
        <v>0</v>
      </c>
      <c r="AF24" s="114">
        <f>AE24/('Нормы по школам'!C25/100*60)*100</f>
        <v>0</v>
      </c>
      <c r="AG24" s="79">
        <f>AE24*'Нормы по школам'!D25/'Нормы по школам'!C25</f>
        <v>0</v>
      </c>
      <c r="AH24" s="79">
        <f>AE24*'Нормы по школам'!E25/'Нормы по школам'!C25</f>
        <v>0</v>
      </c>
      <c r="AI24" s="79">
        <f>AE24*'Нормы по школам'!F25/'Нормы по школам'!C25</f>
        <v>0</v>
      </c>
      <c r="AJ24" s="80">
        <f>AE24*'Нормы по школам'!G25/'Нормы по школам'!C25</f>
        <v>0</v>
      </c>
      <c r="AK24" s="121"/>
      <c r="AL24" s="118">
        <f t="shared" si="3"/>
        <v>0</v>
      </c>
      <c r="AM24" s="114">
        <f>AL24/('Нормы по школам'!I25/100*60)*100</f>
        <v>0</v>
      </c>
      <c r="AN24" s="81">
        <f>AL24*'Нормы по школам'!J25/'Нормы по школам'!I25</f>
        <v>0</v>
      </c>
      <c r="AO24" s="81">
        <f>AL24*'Нормы по школам'!K25/'Нормы по школам'!I25</f>
        <v>0</v>
      </c>
      <c r="AP24" s="81">
        <f>AL24*'Нормы по школам'!L25/'Нормы по школам'!I25</f>
        <v>0</v>
      </c>
      <c r="AQ24" s="82">
        <f>AL24*'Нормы по школам'!M25/'Нормы по школам'!I25</f>
        <v>0</v>
      </c>
    </row>
    <row r="25" spans="1:43" s="27" customFormat="1" ht="15" customHeight="1">
      <c r="A25" s="94" t="s">
        <v>16</v>
      </c>
      <c r="B25" s="102"/>
      <c r="C25" s="118">
        <f>B25*'Нормы по школам'!C26/'Нормы по школам'!B26</f>
        <v>0</v>
      </c>
      <c r="D25" s="114">
        <f>C25/('Нормы по школам'!C26/100*25)*100</f>
        <v>0</v>
      </c>
      <c r="E25" s="79">
        <f>C25*'Нормы по школам'!D26/'Нормы по школам'!C26</f>
        <v>0</v>
      </c>
      <c r="F25" s="79">
        <f>C25*'Нормы по школам'!E26/'Нормы по школам'!C26</f>
        <v>0</v>
      </c>
      <c r="G25" s="79">
        <f>C25*'Нормы по школам'!F26/'Нормы по школам'!C26</f>
        <v>0</v>
      </c>
      <c r="H25" s="80">
        <f>C25*'Нормы по школам'!G26/'Нормы по школам'!C26</f>
        <v>0</v>
      </c>
      <c r="I25" s="102"/>
      <c r="J25" s="118">
        <f>I25*'Нормы по школам'!I26/'Нормы по школам'!H26</f>
        <v>0</v>
      </c>
      <c r="K25" s="114">
        <f>J25/('Нормы по школам'!I26/100*25)*100</f>
        <v>0</v>
      </c>
      <c r="L25" s="81">
        <f>J25*'Нормы по школам'!J26/'Нормы по школам'!I26</f>
        <v>0</v>
      </c>
      <c r="M25" s="81">
        <f>J25*'Нормы по школам'!K26/'Нормы по школам'!I26</f>
        <v>0</v>
      </c>
      <c r="N25" s="81">
        <f>J25*'Нормы по школам'!L26/'Нормы по школам'!I26</f>
        <v>0</v>
      </c>
      <c r="O25" s="82">
        <f>J25*'Нормы по школам'!M26/'Нормы по школам'!I26</f>
        <v>0</v>
      </c>
      <c r="P25" s="124"/>
      <c r="Q25" s="118">
        <f>P25*'Нормы по школам'!C26/'Нормы по школам'!B26</f>
        <v>0</v>
      </c>
      <c r="R25" s="114">
        <f>Q25/('Нормы по школам'!C26/100*35)*100</f>
        <v>0</v>
      </c>
      <c r="S25" s="79">
        <f>Q25*'Нормы по школам'!D26/'Нормы по школам'!C26</f>
        <v>0</v>
      </c>
      <c r="T25" s="79">
        <f>Q25*'Нормы по школам'!E26/'Нормы по школам'!C26</f>
        <v>0</v>
      </c>
      <c r="U25" s="79">
        <f>Q25*'Нормы по школам'!F26/'Нормы по школам'!C26</f>
        <v>0</v>
      </c>
      <c r="V25" s="80">
        <f>Q25*'Нормы по школам'!G26/'Нормы по школам'!C26</f>
        <v>0</v>
      </c>
      <c r="W25" s="124"/>
      <c r="X25" s="126">
        <f>W25*'Нормы по школам'!I26/'Нормы по школам'!H26</f>
        <v>0</v>
      </c>
      <c r="Y25" s="114">
        <f>X25/('Нормы по школам'!I26/100*35)*100</f>
        <v>0</v>
      </c>
      <c r="Z25" s="81">
        <f>X25*'Нормы по школам'!J26/'Нормы по школам'!I26</f>
        <v>0</v>
      </c>
      <c r="AA25" s="81">
        <f>X25*'Нормы по школам'!K26/'Нормы по школам'!I26</f>
        <v>0</v>
      </c>
      <c r="AB25" s="81">
        <f>X25*'Нормы по школам'!L26/'Нормы по школам'!I26</f>
        <v>0</v>
      </c>
      <c r="AC25" s="82">
        <f>X25*'Нормы по школам'!M26/'Нормы по школам'!I26</f>
        <v>0</v>
      </c>
      <c r="AD25" s="121"/>
      <c r="AE25" s="118">
        <f>AD25*'Нормы по школам'!C26/'Нормы по школам'!B26</f>
        <v>0</v>
      </c>
      <c r="AF25" s="114">
        <f>AE25/('Нормы по школам'!C26/100*60)*100</f>
        <v>0</v>
      </c>
      <c r="AG25" s="79">
        <f>AE25*'Нормы по школам'!D26/'Нормы по школам'!C26</f>
        <v>0</v>
      </c>
      <c r="AH25" s="79">
        <f>AE25*'Нормы по школам'!E26/'Нормы по школам'!C26</f>
        <v>0</v>
      </c>
      <c r="AI25" s="79">
        <f>AE25*'Нормы по школам'!F26/'Нормы по школам'!C26</f>
        <v>0</v>
      </c>
      <c r="AJ25" s="80">
        <f>AE25*'Нормы по школам'!G26/'Нормы по школам'!C26</f>
        <v>0</v>
      </c>
      <c r="AK25" s="121"/>
      <c r="AL25" s="118">
        <f>AK25*'Нормы по школам'!I26/'Нормы по школам'!H26</f>
        <v>0</v>
      </c>
      <c r="AM25" s="114">
        <f>AL25/('Нормы по школам'!I26/100*60)*100</f>
        <v>0</v>
      </c>
      <c r="AN25" s="81">
        <f>AL25*'Нормы по школам'!J26/'Нормы по школам'!I26</f>
        <v>0</v>
      </c>
      <c r="AO25" s="81">
        <f>AL25*'Нормы по школам'!K26/'Нормы по школам'!I26</f>
        <v>0</v>
      </c>
      <c r="AP25" s="81">
        <f>AL25*'Нормы по школам'!L26/'Нормы по школам'!I26</f>
        <v>0</v>
      </c>
      <c r="AQ25" s="82">
        <f>AL25*'Нормы по школам'!M26/'Нормы по школам'!I26</f>
        <v>0</v>
      </c>
    </row>
    <row r="26" spans="1:43" s="27" customFormat="1" ht="15" customHeight="1">
      <c r="A26" s="94" t="s">
        <v>15</v>
      </c>
      <c r="B26" s="102"/>
      <c r="C26" s="118">
        <f t="shared" si="0"/>
        <v>0</v>
      </c>
      <c r="D26" s="114">
        <f>C26/('Нормы по школам'!C27/100*25)*100</f>
        <v>0</v>
      </c>
      <c r="E26" s="79">
        <f>C26*'Нормы по школам'!D27/'Нормы по школам'!C27</f>
        <v>0</v>
      </c>
      <c r="F26" s="79">
        <f>C26*'Нормы по школам'!E27/'Нормы по школам'!C27</f>
        <v>0</v>
      </c>
      <c r="G26" s="79">
        <f>C26*'Нормы по школам'!F27/'Нормы по школам'!C27</f>
        <v>0</v>
      </c>
      <c r="H26" s="80">
        <f>C26*'Нормы по школам'!G27/'Нормы по школам'!C27</f>
        <v>0</v>
      </c>
      <c r="I26" s="102"/>
      <c r="J26" s="118">
        <f t="shared" si="1"/>
        <v>0</v>
      </c>
      <c r="K26" s="114">
        <f>J26/('Нормы по школам'!I27/100*25)*100</f>
        <v>0</v>
      </c>
      <c r="L26" s="81">
        <f>J26*'Нормы по школам'!J27/'Нормы по школам'!I27</f>
        <v>0</v>
      </c>
      <c r="M26" s="81">
        <f>J26*'Нормы по школам'!K27/'Нормы по школам'!I27</f>
        <v>0</v>
      </c>
      <c r="N26" s="81">
        <f>J26*'Нормы по школам'!L27/'Нормы по школам'!I27</f>
        <v>0</v>
      </c>
      <c r="O26" s="82">
        <f>J26*'Нормы по школам'!M27/'Нормы по школам'!I27</f>
        <v>0</v>
      </c>
      <c r="P26" s="124"/>
      <c r="Q26" s="118">
        <f>P26</f>
        <v>0</v>
      </c>
      <c r="R26" s="114">
        <f>Q26/('Нормы по школам'!C27/100*35)*100</f>
        <v>0</v>
      </c>
      <c r="S26" s="79">
        <f>Q26*'Нормы по школам'!D27/'Нормы по школам'!C27</f>
        <v>0</v>
      </c>
      <c r="T26" s="79">
        <f>Q26*'Нормы по школам'!E27/'Нормы по школам'!C27</f>
        <v>0</v>
      </c>
      <c r="U26" s="79">
        <f>Q26*'Нормы по школам'!F27/'Нормы по школам'!C27</f>
        <v>0</v>
      </c>
      <c r="V26" s="80">
        <f>Q26*'Нормы по школам'!G27/'Нормы по школам'!C27</f>
        <v>0</v>
      </c>
      <c r="W26" s="124"/>
      <c r="X26" s="126">
        <f t="shared" si="2"/>
        <v>0</v>
      </c>
      <c r="Y26" s="114">
        <f>X26/('Нормы по школам'!I27/100*35)*100</f>
        <v>0</v>
      </c>
      <c r="Z26" s="81">
        <f>X26*'Нормы по школам'!J27/'Нормы по школам'!I27</f>
        <v>0</v>
      </c>
      <c r="AA26" s="81">
        <f>X26*'Нормы по школам'!K27/'Нормы по школам'!I27</f>
        <v>0</v>
      </c>
      <c r="AB26" s="81">
        <f>X26*'Нормы по школам'!L27/'Нормы по школам'!I27</f>
        <v>0</v>
      </c>
      <c r="AC26" s="82">
        <f>X26*'Нормы по школам'!M27/'Нормы по школам'!I27</f>
        <v>0</v>
      </c>
      <c r="AD26" s="121"/>
      <c r="AE26" s="118">
        <f>AD26</f>
        <v>0</v>
      </c>
      <c r="AF26" s="114">
        <f>AE26/('Нормы по школам'!C27/100*60)*100</f>
        <v>0</v>
      </c>
      <c r="AG26" s="79">
        <f>AE26*'Нормы по школам'!D27/'Нормы по школам'!C27</f>
        <v>0</v>
      </c>
      <c r="AH26" s="79">
        <f>AE26*'Нормы по школам'!E27/'Нормы по школам'!C27</f>
        <v>0</v>
      </c>
      <c r="AI26" s="79">
        <f>AE26*'Нормы по школам'!F27/'Нормы по школам'!C27</f>
        <v>0</v>
      </c>
      <c r="AJ26" s="80">
        <f>AE26*'Нормы по школам'!G27/'Нормы по школам'!C27</f>
        <v>0</v>
      </c>
      <c r="AK26" s="121"/>
      <c r="AL26" s="118">
        <f t="shared" si="3"/>
        <v>0</v>
      </c>
      <c r="AM26" s="114">
        <f>AL26/('Нормы по школам'!I27/100*60)*100</f>
        <v>0</v>
      </c>
      <c r="AN26" s="81">
        <f>AL26*'Нормы по школам'!J27/'Нормы по школам'!I27</f>
        <v>0</v>
      </c>
      <c r="AO26" s="81">
        <f>AL26*'Нормы по школам'!K27/'Нормы по школам'!I27</f>
        <v>0</v>
      </c>
      <c r="AP26" s="81">
        <f>AL26*'Нормы по школам'!L27/'Нормы по школам'!I27</f>
        <v>0</v>
      </c>
      <c r="AQ26" s="82">
        <f>AL26*'Нормы по школам'!M27/'Нормы по школам'!I27</f>
        <v>0</v>
      </c>
    </row>
    <row r="27" spans="1:43" s="27" customFormat="1" ht="15" customHeight="1">
      <c r="A27" s="94" t="s">
        <v>12</v>
      </c>
      <c r="B27" s="102"/>
      <c r="C27" s="118">
        <f t="shared" si="0"/>
        <v>0</v>
      </c>
      <c r="D27" s="114">
        <f>C27/('Нормы по школам'!C28/100*25)*100</f>
        <v>0</v>
      </c>
      <c r="E27" s="79">
        <f>C27*'Нормы по школам'!D28/'Нормы по школам'!C28</f>
        <v>0</v>
      </c>
      <c r="F27" s="79">
        <f>C27*'Нормы по школам'!E28/'Нормы по школам'!C28</f>
        <v>0</v>
      </c>
      <c r="G27" s="79">
        <f>C27*'Нормы по школам'!F28/'Нормы по школам'!C28</f>
        <v>0</v>
      </c>
      <c r="H27" s="80">
        <f>C27*'Нормы по школам'!G28/'Нормы по школам'!C28</f>
        <v>0</v>
      </c>
      <c r="I27" s="102"/>
      <c r="J27" s="118">
        <f t="shared" si="1"/>
        <v>0</v>
      </c>
      <c r="K27" s="114">
        <f>J27/('Нормы по школам'!I28/100*25)*100</f>
        <v>0</v>
      </c>
      <c r="L27" s="81">
        <f>J27*'Нормы по школам'!J28/'Нормы по школам'!I28</f>
        <v>0</v>
      </c>
      <c r="M27" s="81">
        <f>J27*'Нормы по школам'!K28/'Нормы по школам'!I28</f>
        <v>0</v>
      </c>
      <c r="N27" s="81">
        <f>J27*'Нормы по школам'!L28/'Нормы по школам'!I28</f>
        <v>0</v>
      </c>
      <c r="O27" s="82">
        <f>J27*'Нормы по школам'!M28/'Нормы по школам'!I28</f>
        <v>0</v>
      </c>
      <c r="P27" s="124"/>
      <c r="Q27" s="118">
        <f>P27</f>
        <v>0</v>
      </c>
      <c r="R27" s="114">
        <f>Q27/('Нормы по школам'!C28/100*35)*100</f>
        <v>0</v>
      </c>
      <c r="S27" s="79">
        <f>Q27*'Нормы по школам'!D28/'Нормы по школам'!C28</f>
        <v>0</v>
      </c>
      <c r="T27" s="79">
        <f>Q27*'Нормы по школам'!E28/'Нормы по школам'!C28</f>
        <v>0</v>
      </c>
      <c r="U27" s="79">
        <f>Q27*'Нормы по школам'!F28/'Нормы по школам'!C28</f>
        <v>0</v>
      </c>
      <c r="V27" s="80">
        <f>Q27*'Нормы по школам'!G28/'Нормы по школам'!C28</f>
        <v>0</v>
      </c>
      <c r="W27" s="124"/>
      <c r="X27" s="126">
        <f t="shared" si="2"/>
        <v>0</v>
      </c>
      <c r="Y27" s="114">
        <f>X27/('Нормы по школам'!I28/100*35)*100</f>
        <v>0</v>
      </c>
      <c r="Z27" s="81">
        <f>X27*'Нормы по школам'!J28/'Нормы по школам'!I28</f>
        <v>0</v>
      </c>
      <c r="AA27" s="81">
        <f>X27*'Нормы по школам'!K28/'Нормы по школам'!I28</f>
        <v>0</v>
      </c>
      <c r="AB27" s="81">
        <f>X27*'Нормы по школам'!L28/'Нормы по школам'!I28</f>
        <v>0</v>
      </c>
      <c r="AC27" s="82">
        <f>X27*'Нормы по школам'!M28/'Нормы по школам'!I28</f>
        <v>0</v>
      </c>
      <c r="AD27" s="121"/>
      <c r="AE27" s="118">
        <f>AD27</f>
        <v>0</v>
      </c>
      <c r="AF27" s="114">
        <f>AE27/('Нормы по школам'!C28/100*60)*100</f>
        <v>0</v>
      </c>
      <c r="AG27" s="79">
        <f>AE27*'Нормы по школам'!D28/'Нормы по школам'!C28</f>
        <v>0</v>
      </c>
      <c r="AH27" s="79">
        <f>AE27*'Нормы по школам'!E28/'Нормы по школам'!C28</f>
        <v>0</v>
      </c>
      <c r="AI27" s="79">
        <f>AE27*'Нормы по школам'!F28/'Нормы по школам'!C28</f>
        <v>0</v>
      </c>
      <c r="AJ27" s="80">
        <f>AE27*'Нормы по школам'!G28/'Нормы по школам'!C28</f>
        <v>0</v>
      </c>
      <c r="AK27" s="121"/>
      <c r="AL27" s="118">
        <f t="shared" si="3"/>
        <v>0</v>
      </c>
      <c r="AM27" s="114">
        <f>AL27/('Нормы по школам'!I28/100*60)*100</f>
        <v>0</v>
      </c>
      <c r="AN27" s="81">
        <f>AL27*'Нормы по школам'!J28/'Нормы по школам'!I28</f>
        <v>0</v>
      </c>
      <c r="AO27" s="81">
        <f>AL27*'Нормы по школам'!K28/'Нормы по школам'!I28</f>
        <v>0</v>
      </c>
      <c r="AP27" s="81">
        <f>AL27*'Нормы по школам'!L28/'Нормы по школам'!I28</f>
        <v>0</v>
      </c>
      <c r="AQ27" s="82">
        <f>AL27*'Нормы по школам'!M28/'Нормы по школам'!I28</f>
        <v>0</v>
      </c>
    </row>
    <row r="28" spans="1:43" s="27" customFormat="1" ht="15" customHeight="1">
      <c r="A28" s="95" t="s">
        <v>13</v>
      </c>
      <c r="B28" s="102"/>
      <c r="C28" s="118">
        <f t="shared" si="0"/>
        <v>0</v>
      </c>
      <c r="D28" s="114">
        <f>C28/('Нормы по школам'!C29/100*25)*100</f>
        <v>0</v>
      </c>
      <c r="E28" s="79">
        <f>C28*'Нормы по школам'!D29/'Нормы по школам'!C29</f>
        <v>0</v>
      </c>
      <c r="F28" s="79">
        <f>C28*'Нормы по школам'!E29/'Нормы по школам'!C29</f>
        <v>0</v>
      </c>
      <c r="G28" s="79">
        <f>C28*'Нормы по школам'!F29/'Нормы по школам'!C29</f>
        <v>0</v>
      </c>
      <c r="H28" s="80">
        <f>C28*'Нормы по школам'!G29/'Нормы по школам'!C29</f>
        <v>0</v>
      </c>
      <c r="I28" s="102"/>
      <c r="J28" s="118">
        <f t="shared" si="1"/>
        <v>0</v>
      </c>
      <c r="K28" s="114">
        <f>J28/('Нормы по школам'!I29/100*25)*100</f>
        <v>0</v>
      </c>
      <c r="L28" s="81">
        <f>J28*'Нормы по школам'!J29/'Нормы по школам'!I29</f>
        <v>0</v>
      </c>
      <c r="M28" s="81">
        <f>J28*'Нормы по школам'!K29/'Нормы по школам'!I29</f>
        <v>0</v>
      </c>
      <c r="N28" s="81">
        <f>J28*'Нормы по школам'!L29/'Нормы по школам'!I29</f>
        <v>0</v>
      </c>
      <c r="O28" s="82">
        <f>J28*'Нормы по школам'!M29/'Нормы по школам'!I29</f>
        <v>0</v>
      </c>
      <c r="P28" s="124"/>
      <c r="Q28" s="118">
        <f>P28</f>
        <v>0</v>
      </c>
      <c r="R28" s="114">
        <f>Q28/('Нормы по школам'!C29/100*35)*100</f>
        <v>0</v>
      </c>
      <c r="S28" s="79">
        <f>Q28*'Нормы по школам'!D29/'Нормы по школам'!C29</f>
        <v>0</v>
      </c>
      <c r="T28" s="79">
        <f>Q28*'Нормы по школам'!E29/'Нормы по школам'!C29</f>
        <v>0</v>
      </c>
      <c r="U28" s="79">
        <f>Q28*'Нормы по школам'!F29/'Нормы по школам'!C29</f>
        <v>0</v>
      </c>
      <c r="V28" s="80">
        <f>Q28*'Нормы по школам'!G29/'Нормы по школам'!C29</f>
        <v>0</v>
      </c>
      <c r="W28" s="124"/>
      <c r="X28" s="126">
        <f t="shared" si="2"/>
        <v>0</v>
      </c>
      <c r="Y28" s="114">
        <f>X28/('Нормы по школам'!I29/100*35)*100</f>
        <v>0</v>
      </c>
      <c r="Z28" s="81">
        <f>X28*'Нормы по школам'!J29/'Нормы по школам'!I29</f>
        <v>0</v>
      </c>
      <c r="AA28" s="81">
        <f>X28*'Нормы по школам'!K29/'Нормы по школам'!I29</f>
        <v>0</v>
      </c>
      <c r="AB28" s="81">
        <f>X28*'Нормы по школам'!L29/'Нормы по школам'!I29</f>
        <v>0</v>
      </c>
      <c r="AC28" s="82">
        <f>X28*'Нормы по школам'!M29/'Нормы по школам'!I29</f>
        <v>0</v>
      </c>
      <c r="AD28" s="121"/>
      <c r="AE28" s="118">
        <f>AD28</f>
        <v>0</v>
      </c>
      <c r="AF28" s="114">
        <f>AE28/('Нормы по школам'!C29/100*60)*100</f>
        <v>0</v>
      </c>
      <c r="AG28" s="79">
        <f>AE28*'Нормы по школам'!D29/'Нормы по школам'!C29</f>
        <v>0</v>
      </c>
      <c r="AH28" s="79">
        <f>AE28*'Нормы по школам'!E29/'Нормы по школам'!C29</f>
        <v>0</v>
      </c>
      <c r="AI28" s="79">
        <f>AE28*'Нормы по школам'!F29/'Нормы по школам'!C29</f>
        <v>0</v>
      </c>
      <c r="AJ28" s="80">
        <f>AE28*'Нормы по школам'!G29/'Нормы по школам'!C29</f>
        <v>0</v>
      </c>
      <c r="AK28" s="121"/>
      <c r="AL28" s="118">
        <f t="shared" si="3"/>
        <v>0</v>
      </c>
      <c r="AM28" s="114">
        <f>AL28/('Нормы по школам'!I29/100*60)*100</f>
        <v>0</v>
      </c>
      <c r="AN28" s="81">
        <f>AL28*'Нормы по школам'!J29/'Нормы по школам'!I29</f>
        <v>0</v>
      </c>
      <c r="AO28" s="81">
        <f>AL28*'Нормы по школам'!K29/'Нормы по школам'!I29</f>
        <v>0</v>
      </c>
      <c r="AP28" s="81">
        <f>AL28*'Нормы по школам'!L29/'Нормы по школам'!I29</f>
        <v>0</v>
      </c>
      <c r="AQ28" s="82">
        <f>AL28*'Нормы по школам'!M29/'Нормы по школам'!I29</f>
        <v>0</v>
      </c>
    </row>
    <row r="29" spans="1:43" s="27" customFormat="1" ht="15" customHeight="1">
      <c r="A29" s="94" t="s">
        <v>34</v>
      </c>
      <c r="B29" s="102"/>
      <c r="C29" s="118">
        <f>B29*'Нормы по школам'!C30/'Нормы по школам'!B30</f>
        <v>0</v>
      </c>
      <c r="D29" s="114">
        <f>C29/('Нормы по школам'!C30/100*25)*100</f>
        <v>0</v>
      </c>
      <c r="E29" s="79">
        <f>C29*'Нормы по школам'!D30/'Нормы по школам'!C30</f>
        <v>0</v>
      </c>
      <c r="F29" s="79">
        <f>C29*'Нормы по школам'!E30/'Нормы по школам'!C30</f>
        <v>0</v>
      </c>
      <c r="G29" s="79">
        <f>C29*'Нормы по школам'!F30/'Нормы по школам'!C30</f>
        <v>0</v>
      </c>
      <c r="H29" s="80">
        <f>C29*'Нормы по школам'!G30/'Нормы по школам'!C30</f>
        <v>0</v>
      </c>
      <c r="I29" s="102"/>
      <c r="J29" s="118">
        <f>I29*'Нормы по школам'!I30/'Нормы по школам'!H30</f>
        <v>0</v>
      </c>
      <c r="K29" s="114">
        <f>J29/('Нормы по школам'!I30/100*25)*100</f>
        <v>0</v>
      </c>
      <c r="L29" s="81">
        <f>J29*'Нормы по школам'!J30/'Нормы по школам'!I30</f>
        <v>0</v>
      </c>
      <c r="M29" s="81">
        <f>J29*'Нормы по школам'!K30/'Нормы по школам'!I30</f>
        <v>0</v>
      </c>
      <c r="N29" s="81">
        <f>J29*'Нормы по школам'!L30/'Нормы по школам'!I30</f>
        <v>0</v>
      </c>
      <c r="O29" s="82">
        <f>J29*'Нормы по школам'!M30/'Нормы по школам'!I30</f>
        <v>0</v>
      </c>
      <c r="P29" s="124"/>
      <c r="Q29" s="118">
        <f>P29*'Нормы по школам'!C30/'Нормы по школам'!B30</f>
        <v>0</v>
      </c>
      <c r="R29" s="114">
        <f>Q29/('Нормы по школам'!C30/100*35)*100</f>
        <v>0</v>
      </c>
      <c r="S29" s="79">
        <f>Q29*'Нормы по школам'!D30/'Нормы по школам'!C30</f>
        <v>0</v>
      </c>
      <c r="T29" s="79">
        <f>Q29*'Нормы по школам'!E30/'Нормы по школам'!C30</f>
        <v>0</v>
      </c>
      <c r="U29" s="79">
        <f>Q29*'Нормы по школам'!F30/'Нормы по школам'!C30</f>
        <v>0</v>
      </c>
      <c r="V29" s="80">
        <f>Q29*'Нормы по школам'!G30/'Нормы по школам'!C30</f>
        <v>0</v>
      </c>
      <c r="W29" s="124"/>
      <c r="X29" s="126">
        <f>W29*'Нормы по школам'!I30/'Нормы по школам'!H30</f>
        <v>0</v>
      </c>
      <c r="Y29" s="114">
        <f>X29/('Нормы по школам'!I30/100*35)*100</f>
        <v>0</v>
      </c>
      <c r="Z29" s="81">
        <f>X29*'Нормы по школам'!J30/'Нормы по школам'!I30</f>
        <v>0</v>
      </c>
      <c r="AA29" s="81">
        <f>X29*'Нормы по школам'!K30/'Нормы по школам'!I30</f>
        <v>0</v>
      </c>
      <c r="AB29" s="81">
        <f>X29*'Нормы по школам'!L30/'Нормы по школам'!I30</f>
        <v>0</v>
      </c>
      <c r="AC29" s="82">
        <f>X29*'Нормы по школам'!M30/'Нормы по школам'!I30</f>
        <v>0</v>
      </c>
      <c r="AD29" s="121"/>
      <c r="AE29" s="118">
        <f>AD29*'Нормы по школам'!C30/'Нормы по школам'!B30</f>
        <v>0</v>
      </c>
      <c r="AF29" s="114">
        <f>AE29/('Нормы по школам'!C30/100*60)*100</f>
        <v>0</v>
      </c>
      <c r="AG29" s="79">
        <f>AE29*'Нормы по школам'!D30/'Нормы по школам'!C30</f>
        <v>0</v>
      </c>
      <c r="AH29" s="79">
        <f>AE29*'Нормы по школам'!E30/'Нормы по школам'!C30</f>
        <v>0</v>
      </c>
      <c r="AI29" s="79">
        <f>AE29*'Нормы по школам'!F30/'Нормы по школам'!C30</f>
        <v>0</v>
      </c>
      <c r="AJ29" s="80">
        <f>AE29*'Нормы по школам'!G30/'Нормы по школам'!C30</f>
        <v>0</v>
      </c>
      <c r="AK29" s="121"/>
      <c r="AL29" s="118">
        <f>AK29*'Нормы по школам'!I30/'Нормы по школам'!H30</f>
        <v>0</v>
      </c>
      <c r="AM29" s="114">
        <f>AL29/('Нормы по школам'!I30/100*60)*100</f>
        <v>0</v>
      </c>
      <c r="AN29" s="81">
        <f>AL29*'Нормы по школам'!J30/'Нормы по школам'!I30</f>
        <v>0</v>
      </c>
      <c r="AO29" s="81">
        <f>AL29*'Нормы по школам'!K30/'Нормы по школам'!I30</f>
        <v>0</v>
      </c>
      <c r="AP29" s="81">
        <f>AL29*'Нормы по школам'!L30/'Нормы по школам'!I30</f>
        <v>0</v>
      </c>
      <c r="AQ29" s="82">
        <f>AL29*'Нормы по школам'!M30/'Нормы по школам'!I30</f>
        <v>0</v>
      </c>
    </row>
    <row r="30" spans="1:43" s="27" customFormat="1" ht="15" customHeight="1">
      <c r="A30" s="95" t="s">
        <v>11</v>
      </c>
      <c r="B30" s="102"/>
      <c r="C30" s="118">
        <f t="shared" si="0"/>
        <v>0</v>
      </c>
      <c r="D30" s="114">
        <f>C30/('Нормы по школам'!C31/100*25)*100</f>
        <v>0</v>
      </c>
      <c r="E30" s="79">
        <f>C30*'Нормы по школам'!D31/'Нормы по школам'!C31</f>
        <v>0</v>
      </c>
      <c r="F30" s="79">
        <f>C30*'Нормы по школам'!E31/'Нормы по школам'!C31</f>
        <v>0</v>
      </c>
      <c r="G30" s="79">
        <f>C30*'Нормы по школам'!F31/'Нормы по школам'!C31</f>
        <v>0</v>
      </c>
      <c r="H30" s="80">
        <f>C30*'Нормы по школам'!G31/'Нормы по школам'!C31</f>
        <v>0</v>
      </c>
      <c r="I30" s="102"/>
      <c r="J30" s="118">
        <f t="shared" si="1"/>
        <v>0</v>
      </c>
      <c r="K30" s="114">
        <f>J30/('Нормы по школам'!I31/100*25)*100</f>
        <v>0</v>
      </c>
      <c r="L30" s="81">
        <f>J30*'Нормы по школам'!J31/'Нормы по школам'!I31</f>
        <v>0</v>
      </c>
      <c r="M30" s="81">
        <f>J30*'Нормы по школам'!K31/'Нормы по школам'!I31</f>
        <v>0</v>
      </c>
      <c r="N30" s="81">
        <f>J30*'Нормы по школам'!L31/'Нормы по школам'!I31</f>
        <v>0</v>
      </c>
      <c r="O30" s="82">
        <f>J30*'Нормы по школам'!M31/'Нормы по школам'!I31</f>
        <v>0</v>
      </c>
      <c r="P30" s="124"/>
      <c r="Q30" s="118">
        <f aca="true" t="shared" si="4" ref="Q30:Q35">P30</f>
        <v>0</v>
      </c>
      <c r="R30" s="114">
        <f>Q30/('Нормы по школам'!C31/100*35)*100</f>
        <v>0</v>
      </c>
      <c r="S30" s="79">
        <f>Q30*'Нормы по школам'!D31/'Нормы по школам'!C31</f>
        <v>0</v>
      </c>
      <c r="T30" s="79">
        <f>Q30*'Нормы по школам'!E31/'Нормы по школам'!C31</f>
        <v>0</v>
      </c>
      <c r="U30" s="79">
        <f>Q30*'Нормы по школам'!F31/'Нормы по школам'!C31</f>
        <v>0</v>
      </c>
      <c r="V30" s="80">
        <f>Q30*'Нормы по школам'!G31/'Нормы по школам'!C31</f>
        <v>0</v>
      </c>
      <c r="W30" s="124"/>
      <c r="X30" s="126">
        <f t="shared" si="2"/>
        <v>0</v>
      </c>
      <c r="Y30" s="114">
        <f>X30/('Нормы по школам'!I31/100*35)*100</f>
        <v>0</v>
      </c>
      <c r="Z30" s="81">
        <f>X30*'Нормы по школам'!J31/'Нормы по школам'!I31</f>
        <v>0</v>
      </c>
      <c r="AA30" s="81">
        <f>X30*'Нормы по школам'!K31/'Нормы по школам'!I31</f>
        <v>0</v>
      </c>
      <c r="AB30" s="81">
        <f>X30*'Нормы по школам'!L31/'Нормы по школам'!I31</f>
        <v>0</v>
      </c>
      <c r="AC30" s="82">
        <f>X30*'Нормы по школам'!M31/'Нормы по школам'!I31</f>
        <v>0</v>
      </c>
      <c r="AD30" s="121"/>
      <c r="AE30" s="118">
        <f aca="true" t="shared" si="5" ref="AE30:AE35">AD30</f>
        <v>0</v>
      </c>
      <c r="AF30" s="114">
        <f>AE30/('Нормы по школам'!C31/100*60)*100</f>
        <v>0</v>
      </c>
      <c r="AG30" s="79">
        <f>AE30*'Нормы по школам'!D31/'Нормы по школам'!C31</f>
        <v>0</v>
      </c>
      <c r="AH30" s="79">
        <f>AE30*'Нормы по школам'!E31/'Нормы по школам'!C31</f>
        <v>0</v>
      </c>
      <c r="AI30" s="79">
        <f>AE30*'Нормы по школам'!F31/'Нормы по школам'!C31</f>
        <v>0</v>
      </c>
      <c r="AJ30" s="80">
        <f>AE30*'Нормы по школам'!G31/'Нормы по школам'!C31</f>
        <v>0</v>
      </c>
      <c r="AK30" s="121"/>
      <c r="AL30" s="118">
        <f t="shared" si="3"/>
        <v>0</v>
      </c>
      <c r="AM30" s="114">
        <f>AL30/('Нормы по школам'!I31/100*60)*100</f>
        <v>0</v>
      </c>
      <c r="AN30" s="81">
        <f>AL30*'Нормы по школам'!J31/'Нормы по школам'!I31</f>
        <v>0</v>
      </c>
      <c r="AO30" s="81">
        <f>AL30*'Нормы по школам'!K31/'Нормы по школам'!I31</f>
        <v>0</v>
      </c>
      <c r="AP30" s="81">
        <f>AL30*'Нормы по школам'!L31/'Нормы по школам'!I31</f>
        <v>0</v>
      </c>
      <c r="AQ30" s="82">
        <f>AL30*'Нормы по школам'!M31/'Нормы по школам'!I31</f>
        <v>0</v>
      </c>
    </row>
    <row r="31" spans="1:43" s="27" customFormat="1" ht="15" customHeight="1">
      <c r="A31" s="94" t="s">
        <v>10</v>
      </c>
      <c r="B31" s="102"/>
      <c r="C31" s="118">
        <f t="shared" si="0"/>
        <v>0</v>
      </c>
      <c r="D31" s="114">
        <f>C31/('Нормы по школам'!C32/100*25)*100</f>
        <v>0</v>
      </c>
      <c r="E31" s="79">
        <f>C31*'Нормы по школам'!D32/'Нормы по школам'!C32</f>
        <v>0</v>
      </c>
      <c r="F31" s="79">
        <f>C31*'Нормы по школам'!E32/'Нормы по школам'!C32</f>
        <v>0</v>
      </c>
      <c r="G31" s="79">
        <f>C31*'Нормы по школам'!F32/'Нормы по школам'!C32</f>
        <v>0</v>
      </c>
      <c r="H31" s="80">
        <f>C31*'Нормы по школам'!G32/'Нормы по школам'!C32</f>
        <v>0</v>
      </c>
      <c r="I31" s="102"/>
      <c r="J31" s="118">
        <f t="shared" si="1"/>
        <v>0</v>
      </c>
      <c r="K31" s="114">
        <f>J31/('Нормы по школам'!I32/100*25)*100</f>
        <v>0</v>
      </c>
      <c r="L31" s="81">
        <f>J31*'Нормы по школам'!J32/'Нормы по школам'!I32</f>
        <v>0</v>
      </c>
      <c r="M31" s="81">
        <f>J31*'Нормы по школам'!K32/'Нормы по школам'!I32</f>
        <v>0</v>
      </c>
      <c r="N31" s="81">
        <f>J31*'Нормы по школам'!L32/'Нормы по школам'!I32</f>
        <v>0</v>
      </c>
      <c r="O31" s="82">
        <f>J31*'Нормы по школам'!M32/'Нормы по школам'!I32</f>
        <v>0</v>
      </c>
      <c r="P31" s="124"/>
      <c r="Q31" s="118">
        <f t="shared" si="4"/>
        <v>0</v>
      </c>
      <c r="R31" s="114">
        <f>Q31/('Нормы по школам'!C32/100*35)*100</f>
        <v>0</v>
      </c>
      <c r="S31" s="79">
        <f>Q31*'Нормы по школам'!D32/'Нормы по школам'!C32</f>
        <v>0</v>
      </c>
      <c r="T31" s="79">
        <f>Q31*'Нормы по школам'!E32/'Нормы по школам'!C32</f>
        <v>0</v>
      </c>
      <c r="U31" s="79">
        <f>Q31*'Нормы по школам'!F32/'Нормы по школам'!C32</f>
        <v>0</v>
      </c>
      <c r="V31" s="80">
        <f>Q31*'Нормы по школам'!G32/'Нормы по школам'!C32</f>
        <v>0</v>
      </c>
      <c r="W31" s="124"/>
      <c r="X31" s="126">
        <f t="shared" si="2"/>
        <v>0</v>
      </c>
      <c r="Y31" s="114">
        <f>X31/('Нормы по школам'!I32/100*35)*100</f>
        <v>0</v>
      </c>
      <c r="Z31" s="81">
        <f>X31*'Нормы по школам'!J32/'Нормы по школам'!I32</f>
        <v>0</v>
      </c>
      <c r="AA31" s="81">
        <f>X31*'Нормы по школам'!K32/'Нормы по школам'!I32</f>
        <v>0</v>
      </c>
      <c r="AB31" s="81">
        <f>X31*'Нормы по школам'!L32/'Нормы по школам'!I32</f>
        <v>0</v>
      </c>
      <c r="AC31" s="82">
        <f>X31*'Нормы по школам'!M32/'Нормы по школам'!I32</f>
        <v>0</v>
      </c>
      <c r="AD31" s="121"/>
      <c r="AE31" s="118">
        <f t="shared" si="5"/>
        <v>0</v>
      </c>
      <c r="AF31" s="114">
        <f>AE31/('Нормы по школам'!C32/100*60)*100</f>
        <v>0</v>
      </c>
      <c r="AG31" s="79">
        <f>AE31*'Нормы по школам'!D32/'Нормы по школам'!C32</f>
        <v>0</v>
      </c>
      <c r="AH31" s="79">
        <f>AE31*'Нормы по школам'!E32/'Нормы по школам'!C32</f>
        <v>0</v>
      </c>
      <c r="AI31" s="79">
        <f>AE31*'Нормы по школам'!F32/'Нормы по школам'!C32</f>
        <v>0</v>
      </c>
      <c r="AJ31" s="80">
        <f>AE31*'Нормы по школам'!G32/'Нормы по школам'!C32</f>
        <v>0</v>
      </c>
      <c r="AK31" s="121"/>
      <c r="AL31" s="118">
        <f t="shared" si="3"/>
        <v>0</v>
      </c>
      <c r="AM31" s="114">
        <f>AL31/('Нормы по школам'!I32/100*60)*100</f>
        <v>0</v>
      </c>
      <c r="AN31" s="81">
        <f>AL31*'Нормы по школам'!J32/'Нормы по школам'!I32</f>
        <v>0</v>
      </c>
      <c r="AO31" s="81">
        <f>AL31*'Нормы по школам'!K32/'Нормы по школам'!I32</f>
        <v>0</v>
      </c>
      <c r="AP31" s="81">
        <f>AL31*'Нормы по школам'!L32/'Нормы по школам'!I32</f>
        <v>0</v>
      </c>
      <c r="AQ31" s="82">
        <f>AL31*'Нормы по школам'!M32/'Нормы по школам'!I32</f>
        <v>0</v>
      </c>
    </row>
    <row r="32" spans="1:43" ht="15" customHeight="1">
      <c r="A32" s="92" t="s">
        <v>17</v>
      </c>
      <c r="B32" s="102"/>
      <c r="C32" s="118">
        <f t="shared" si="0"/>
        <v>0</v>
      </c>
      <c r="D32" s="114">
        <f>C32/('Нормы по школам'!C33/100*25)*100</f>
        <v>0</v>
      </c>
      <c r="E32" s="79">
        <f>C32*'Нормы по школам'!D33/'Нормы по школам'!C33</f>
        <v>0</v>
      </c>
      <c r="F32" s="79">
        <f>C32*'Нормы по школам'!E33/'Нормы по школам'!C33</f>
        <v>0</v>
      </c>
      <c r="G32" s="79">
        <f>C32*'Нормы по школам'!F33/'Нормы по школам'!C33</f>
        <v>0</v>
      </c>
      <c r="H32" s="80">
        <f>C32*'Нормы по школам'!G33/'Нормы по школам'!C33</f>
        <v>0</v>
      </c>
      <c r="I32" s="102"/>
      <c r="J32" s="118">
        <f t="shared" si="1"/>
        <v>0</v>
      </c>
      <c r="K32" s="114">
        <f>J32/('Нормы по школам'!I33/100*25)*100</f>
        <v>0</v>
      </c>
      <c r="L32" s="81">
        <f>J32*'Нормы по школам'!J33/'Нормы по школам'!I33</f>
        <v>0</v>
      </c>
      <c r="M32" s="81">
        <f>J32*'Нормы по школам'!K33/'Нормы по школам'!I33</f>
        <v>0</v>
      </c>
      <c r="N32" s="81">
        <f>J32*'Нормы по школам'!L33/'Нормы по школам'!I33</f>
        <v>0</v>
      </c>
      <c r="O32" s="82">
        <f>J32*'Нормы по школам'!M33/'Нормы по школам'!I33</f>
        <v>0</v>
      </c>
      <c r="P32" s="124"/>
      <c r="Q32" s="118">
        <f t="shared" si="4"/>
        <v>0</v>
      </c>
      <c r="R32" s="114">
        <f>Q32/('Нормы по школам'!C33/100*35)*100</f>
        <v>0</v>
      </c>
      <c r="S32" s="79">
        <f>Q32*'Нормы по школам'!D33/'Нормы по школам'!C33</f>
        <v>0</v>
      </c>
      <c r="T32" s="79">
        <f>Q32*'Нормы по школам'!E33/'Нормы по школам'!C33</f>
        <v>0</v>
      </c>
      <c r="U32" s="79">
        <f>Q32*'Нормы по школам'!F33/'Нормы по школам'!C33</f>
        <v>0</v>
      </c>
      <c r="V32" s="80">
        <f>Q32*'Нормы по школам'!G33/'Нормы по школам'!C33</f>
        <v>0</v>
      </c>
      <c r="W32" s="124"/>
      <c r="X32" s="126">
        <f t="shared" si="2"/>
        <v>0</v>
      </c>
      <c r="Y32" s="114">
        <f>X32/('Нормы по школам'!I33/100*35)*100</f>
        <v>0</v>
      </c>
      <c r="Z32" s="81">
        <f>X32*'Нормы по школам'!J33/'Нормы по школам'!I33</f>
        <v>0</v>
      </c>
      <c r="AA32" s="81">
        <f>X32*'Нормы по школам'!K33/'Нормы по школам'!I33</f>
        <v>0</v>
      </c>
      <c r="AB32" s="81">
        <f>X32*'Нормы по школам'!L33/'Нормы по школам'!I33</f>
        <v>0</v>
      </c>
      <c r="AC32" s="82">
        <f>X32*'Нормы по школам'!M33/'Нормы по школам'!I33</f>
        <v>0</v>
      </c>
      <c r="AD32" s="121"/>
      <c r="AE32" s="118">
        <f t="shared" si="5"/>
        <v>0</v>
      </c>
      <c r="AF32" s="114">
        <f>AE32/('Нормы по школам'!C33/100*60)*100</f>
        <v>0</v>
      </c>
      <c r="AG32" s="79">
        <f>AE32*'Нормы по школам'!D33/'Нормы по школам'!C33</f>
        <v>0</v>
      </c>
      <c r="AH32" s="79">
        <f>AE32*'Нормы по школам'!E33/'Нормы по школам'!C33</f>
        <v>0</v>
      </c>
      <c r="AI32" s="79">
        <f>AE32*'Нормы по школам'!F33/'Нормы по школам'!C33</f>
        <v>0</v>
      </c>
      <c r="AJ32" s="80">
        <f>AE32*'Нормы по школам'!G33/'Нормы по школам'!C33</f>
        <v>0</v>
      </c>
      <c r="AK32" s="121"/>
      <c r="AL32" s="118">
        <f t="shared" si="3"/>
        <v>0</v>
      </c>
      <c r="AM32" s="114">
        <f>AL32/('Нормы по школам'!I33/100*60)*100</f>
        <v>0</v>
      </c>
      <c r="AN32" s="81">
        <f>AL32*'Нормы по школам'!J33/'Нормы по школам'!I33</f>
        <v>0</v>
      </c>
      <c r="AO32" s="81">
        <f>AL32*'Нормы по школам'!K33/'Нормы по школам'!I33</f>
        <v>0</v>
      </c>
      <c r="AP32" s="81">
        <f>AL32*'Нормы по школам'!L33/'Нормы по школам'!I33</f>
        <v>0</v>
      </c>
      <c r="AQ32" s="82">
        <f>AL32*'Нормы по школам'!M33/'Нормы по школам'!I33</f>
        <v>0</v>
      </c>
    </row>
    <row r="33" spans="1:43" ht="15" customHeight="1">
      <c r="A33" s="92" t="s">
        <v>26</v>
      </c>
      <c r="B33" s="102"/>
      <c r="C33" s="118">
        <f t="shared" si="0"/>
        <v>0</v>
      </c>
      <c r="D33" s="114">
        <f>C33/('Нормы по школам'!C34/100*25)*100</f>
        <v>0</v>
      </c>
      <c r="E33" s="79">
        <f>C33*'Нормы по школам'!D34/'Нормы по школам'!C34</f>
        <v>0</v>
      </c>
      <c r="F33" s="79">
        <f>C33*'Нормы по школам'!E34/'Нормы по школам'!C34</f>
        <v>0</v>
      </c>
      <c r="G33" s="79">
        <f>C33*'Нормы по школам'!F34/'Нормы по школам'!C34</f>
        <v>0</v>
      </c>
      <c r="H33" s="80">
        <f>C33*'Нормы по школам'!G34/'Нормы по школам'!C34</f>
        <v>0</v>
      </c>
      <c r="I33" s="102"/>
      <c r="J33" s="118">
        <f t="shared" si="1"/>
        <v>0</v>
      </c>
      <c r="K33" s="114">
        <f>J33/('Нормы по школам'!I34/100*25)*100</f>
        <v>0</v>
      </c>
      <c r="L33" s="81">
        <f>J33*'Нормы по школам'!J34/'Нормы по школам'!I34</f>
        <v>0</v>
      </c>
      <c r="M33" s="81">
        <f>J33*'Нормы по школам'!K34/'Нормы по школам'!I34</f>
        <v>0</v>
      </c>
      <c r="N33" s="81">
        <f>J33*'Нормы по школам'!L34/'Нормы по школам'!I34</f>
        <v>0</v>
      </c>
      <c r="O33" s="82">
        <f>J33*'Нормы по школам'!M34/'Нормы по школам'!I34</f>
        <v>0</v>
      </c>
      <c r="P33" s="124"/>
      <c r="Q33" s="118">
        <f t="shared" si="4"/>
        <v>0</v>
      </c>
      <c r="R33" s="114">
        <f>Q33/('Нормы по школам'!C34/100*35)*100</f>
        <v>0</v>
      </c>
      <c r="S33" s="79">
        <f>Q33*'Нормы по школам'!D34/'Нормы по школам'!C34</f>
        <v>0</v>
      </c>
      <c r="T33" s="79">
        <f>Q33*'Нормы по школам'!E34/'Нормы по школам'!C34</f>
        <v>0</v>
      </c>
      <c r="U33" s="79">
        <f>Q33*'Нормы по школам'!F34/'Нормы по школам'!C34</f>
        <v>0</v>
      </c>
      <c r="V33" s="80">
        <f>Q33*'Нормы по школам'!G34/'Нормы по школам'!C34</f>
        <v>0</v>
      </c>
      <c r="W33" s="124"/>
      <c r="X33" s="126">
        <f t="shared" si="2"/>
        <v>0</v>
      </c>
      <c r="Y33" s="114">
        <f>X33/('Нормы по школам'!I34/100*35)*100</f>
        <v>0</v>
      </c>
      <c r="Z33" s="81">
        <f>X33*'Нормы по школам'!J34/'Нормы по школам'!I34</f>
        <v>0</v>
      </c>
      <c r="AA33" s="81">
        <f>X33*'Нормы по школам'!K34/'Нормы по школам'!I34</f>
        <v>0</v>
      </c>
      <c r="AB33" s="81">
        <f>X33*'Нормы по школам'!L34/'Нормы по школам'!I34</f>
        <v>0</v>
      </c>
      <c r="AC33" s="82">
        <f>X33*'Нормы по школам'!M34/'Нормы по школам'!I34</f>
        <v>0</v>
      </c>
      <c r="AD33" s="121"/>
      <c r="AE33" s="118">
        <f t="shared" si="5"/>
        <v>0</v>
      </c>
      <c r="AF33" s="114">
        <f>AE33/('Нормы по школам'!C34/100*60)*100</f>
        <v>0</v>
      </c>
      <c r="AG33" s="79">
        <f>AE33*'Нормы по школам'!D34/'Нормы по школам'!C34</f>
        <v>0</v>
      </c>
      <c r="AH33" s="79">
        <f>AE33*'Нормы по школам'!E34/'Нормы по школам'!C34</f>
        <v>0</v>
      </c>
      <c r="AI33" s="79">
        <f>AE33*'Нормы по школам'!F34/'Нормы по школам'!C34</f>
        <v>0</v>
      </c>
      <c r="AJ33" s="80">
        <f>AE33*'Нормы по школам'!G34/'Нормы по школам'!C34</f>
        <v>0</v>
      </c>
      <c r="AK33" s="121"/>
      <c r="AL33" s="118">
        <f t="shared" si="3"/>
        <v>0</v>
      </c>
      <c r="AM33" s="114">
        <f>AL33/('Нормы по школам'!I34/100*60)*100</f>
        <v>0</v>
      </c>
      <c r="AN33" s="81">
        <f>AL33*'Нормы по школам'!J34/'Нормы по школам'!I34</f>
        <v>0</v>
      </c>
      <c r="AO33" s="81">
        <f>AL33*'Нормы по школам'!K34/'Нормы по школам'!I34</f>
        <v>0</v>
      </c>
      <c r="AP33" s="81">
        <f>AL33*'Нормы по школам'!L34/'Нормы по школам'!I34</f>
        <v>0</v>
      </c>
      <c r="AQ33" s="82">
        <f>AL33*'Нормы по школам'!M34/'Нормы по школам'!I34</f>
        <v>0</v>
      </c>
    </row>
    <row r="34" spans="1:43" ht="15" customHeight="1">
      <c r="A34" s="92" t="s">
        <v>19</v>
      </c>
      <c r="B34" s="102"/>
      <c r="C34" s="118">
        <f t="shared" si="0"/>
        <v>0</v>
      </c>
      <c r="D34" s="114">
        <f>C34/('Нормы по школам'!C35/100*25)*100</f>
        <v>0</v>
      </c>
      <c r="E34" s="79">
        <f>C34*'Нормы по школам'!D35/'Нормы по школам'!C35</f>
        <v>0</v>
      </c>
      <c r="F34" s="79">
        <f>C34*'Нормы по школам'!E35/'Нормы по школам'!C35</f>
        <v>0</v>
      </c>
      <c r="G34" s="79">
        <f>C34*'Нормы по школам'!F35/'Нормы по школам'!C35</f>
        <v>0</v>
      </c>
      <c r="H34" s="80">
        <f>C34*'Нормы по школам'!G35/'Нормы по школам'!C35</f>
        <v>0</v>
      </c>
      <c r="I34" s="102"/>
      <c r="J34" s="118">
        <f t="shared" si="1"/>
        <v>0</v>
      </c>
      <c r="K34" s="114">
        <f>J34/('Нормы по школам'!I35/100*25)*100</f>
        <v>0</v>
      </c>
      <c r="L34" s="81">
        <f>J34*'Нормы по школам'!J35/'Нормы по школам'!I35</f>
        <v>0</v>
      </c>
      <c r="M34" s="81">
        <f>J34*'Нормы по школам'!K35/'Нормы по школам'!I35</f>
        <v>0</v>
      </c>
      <c r="N34" s="81">
        <f>J34*'Нормы по школам'!L35/'Нормы по школам'!I35</f>
        <v>0</v>
      </c>
      <c r="O34" s="82">
        <f>J34*'Нормы по школам'!M35/'Нормы по школам'!I35</f>
        <v>0</v>
      </c>
      <c r="P34" s="124"/>
      <c r="Q34" s="118">
        <f t="shared" si="4"/>
        <v>0</v>
      </c>
      <c r="R34" s="114">
        <f>Q34/('Нормы по школам'!C35/100*35)*100</f>
        <v>0</v>
      </c>
      <c r="S34" s="79">
        <f>Q34*'Нормы по школам'!D35/'Нормы по школам'!C35</f>
        <v>0</v>
      </c>
      <c r="T34" s="79">
        <f>Q34*'Нормы по школам'!E35/'Нормы по школам'!C35</f>
        <v>0</v>
      </c>
      <c r="U34" s="79">
        <f>Q34*'Нормы по школам'!F35/'Нормы по школам'!C35</f>
        <v>0</v>
      </c>
      <c r="V34" s="80">
        <f>Q34*'Нормы по школам'!G35/'Нормы по школам'!C35</f>
        <v>0</v>
      </c>
      <c r="W34" s="124"/>
      <c r="X34" s="126">
        <f t="shared" si="2"/>
        <v>0</v>
      </c>
      <c r="Y34" s="114">
        <f>X34/('Нормы по школам'!I35/100*35)*100</f>
        <v>0</v>
      </c>
      <c r="Z34" s="81">
        <f>X34*'Нормы по школам'!J35/'Нормы по школам'!I35</f>
        <v>0</v>
      </c>
      <c r="AA34" s="81">
        <f>X34*'Нормы по школам'!K35/'Нормы по школам'!I35</f>
        <v>0</v>
      </c>
      <c r="AB34" s="81">
        <f>X34*'Нормы по школам'!L35/'Нормы по школам'!I35</f>
        <v>0</v>
      </c>
      <c r="AC34" s="82">
        <f>X34*'Нормы по школам'!M35/'Нормы по школам'!I35</f>
        <v>0</v>
      </c>
      <c r="AD34" s="121"/>
      <c r="AE34" s="118">
        <f t="shared" si="5"/>
        <v>0</v>
      </c>
      <c r="AF34" s="114">
        <f>AE34/('Нормы по школам'!C35/100*60)*100</f>
        <v>0</v>
      </c>
      <c r="AG34" s="79">
        <f>AE34*'Нормы по школам'!D35/'Нормы по школам'!C35</f>
        <v>0</v>
      </c>
      <c r="AH34" s="79">
        <f>AE34*'Нормы по школам'!E35/'Нормы по школам'!C35</f>
        <v>0</v>
      </c>
      <c r="AI34" s="79">
        <f>AE34*'Нормы по школам'!F35/'Нормы по школам'!C35</f>
        <v>0</v>
      </c>
      <c r="AJ34" s="80">
        <f>AE34*'Нормы по школам'!G35/'Нормы по школам'!C35</f>
        <v>0</v>
      </c>
      <c r="AK34" s="121"/>
      <c r="AL34" s="118">
        <f t="shared" si="3"/>
        <v>0</v>
      </c>
      <c r="AM34" s="114">
        <f>AL34/('Нормы по школам'!I35/100*60)*100</f>
        <v>0</v>
      </c>
      <c r="AN34" s="81">
        <f>AL34*'Нормы по школам'!J35/'Нормы по школам'!I35</f>
        <v>0</v>
      </c>
      <c r="AO34" s="81">
        <f>AL34*'Нормы по школам'!K35/'Нормы по школам'!I35</f>
        <v>0</v>
      </c>
      <c r="AP34" s="81">
        <f>AL34*'Нормы по школам'!L35/'Нормы по школам'!I35</f>
        <v>0</v>
      </c>
      <c r="AQ34" s="82">
        <f>AL34*'Нормы по школам'!M35/'Нормы по школам'!I35</f>
        <v>0</v>
      </c>
    </row>
    <row r="35" spans="1:43" ht="15" customHeight="1" thickBot="1">
      <c r="A35" s="96" t="s">
        <v>18</v>
      </c>
      <c r="B35" s="103"/>
      <c r="C35" s="119">
        <f>B35</f>
        <v>0</v>
      </c>
      <c r="D35" s="161">
        <f>C35/('Нормы по школам'!C36/100*25)*100</f>
        <v>0</v>
      </c>
      <c r="E35" s="99">
        <f>C35*'Нормы по школам'!D36/'Нормы по школам'!C36</f>
        <v>0</v>
      </c>
      <c r="F35" s="99">
        <f>C35*'Нормы по школам'!E36/'Нормы по школам'!C36</f>
        <v>0</v>
      </c>
      <c r="G35" s="99">
        <f>C35*'Нормы по школам'!F36/'Нормы по школам'!C36</f>
        <v>0</v>
      </c>
      <c r="H35" s="100">
        <f>C35*'Нормы по школам'!G36/'Нормы по школам'!C36</f>
        <v>0</v>
      </c>
      <c r="I35" s="103"/>
      <c r="J35" s="119">
        <f>I35</f>
        <v>0</v>
      </c>
      <c r="K35" s="161">
        <f>J35/('Нормы по школам'!I36/100*25)*100</f>
        <v>0</v>
      </c>
      <c r="L35" s="115">
        <f>J35*'Нормы по школам'!J36/'Нормы по школам'!I36</f>
        <v>0</v>
      </c>
      <c r="M35" s="115">
        <f>J35*'Нормы по школам'!K36/'Нормы по школам'!I36</f>
        <v>0</v>
      </c>
      <c r="N35" s="115">
        <f>J35*'Нормы по школам'!L36/'Нормы по школам'!I36</f>
        <v>0</v>
      </c>
      <c r="O35" s="116">
        <f>J35*'Нормы по школам'!M36/'Нормы по школам'!I36</f>
        <v>0</v>
      </c>
      <c r="P35" s="125"/>
      <c r="Q35" s="119">
        <f t="shared" si="4"/>
        <v>0</v>
      </c>
      <c r="R35" s="161">
        <f>Q35/('Нормы по школам'!C36/100*35)*100</f>
        <v>0</v>
      </c>
      <c r="S35" s="99">
        <f>Q35*'Нормы по школам'!D36/'Нормы по школам'!C36</f>
        <v>0</v>
      </c>
      <c r="T35" s="99">
        <f>Q35*'Нормы по школам'!E36/'Нормы по школам'!C36</f>
        <v>0</v>
      </c>
      <c r="U35" s="99">
        <f>Q35*'Нормы по школам'!F36/'Нормы по школам'!C36</f>
        <v>0</v>
      </c>
      <c r="V35" s="100">
        <f>Q35*'Нормы по школам'!G36/'Нормы по школам'!C36</f>
        <v>0</v>
      </c>
      <c r="W35" s="125"/>
      <c r="X35" s="128">
        <f>W35</f>
        <v>0</v>
      </c>
      <c r="Y35" s="161">
        <f>X35/('Нормы по школам'!I36/100*35)*100</f>
        <v>0</v>
      </c>
      <c r="Z35" s="115">
        <f>X35*'Нормы по школам'!J36/'Нормы по школам'!I36</f>
        <v>0</v>
      </c>
      <c r="AA35" s="115">
        <f>X35*'Нормы по школам'!K36/'Нормы по школам'!I36</f>
        <v>0</v>
      </c>
      <c r="AB35" s="115">
        <f>X35*'Нормы по школам'!L36/'Нормы по школам'!I36</f>
        <v>0</v>
      </c>
      <c r="AC35" s="116">
        <f>X35*'Нормы по школам'!M36/'Нормы по школам'!I36</f>
        <v>0</v>
      </c>
      <c r="AD35" s="122"/>
      <c r="AE35" s="119">
        <f t="shared" si="5"/>
        <v>0</v>
      </c>
      <c r="AF35" s="161">
        <f>AE35/('Нормы по школам'!C36/100*60)*100</f>
        <v>0</v>
      </c>
      <c r="AG35" s="99">
        <f>AE35*'Нормы по школам'!D36/'Нормы по школам'!C36</f>
        <v>0</v>
      </c>
      <c r="AH35" s="99">
        <f>AE35*'Нормы по школам'!E36/'Нормы по школам'!C36</f>
        <v>0</v>
      </c>
      <c r="AI35" s="99">
        <f>AE35*'Нормы по школам'!F36/'Нормы по школам'!C36</f>
        <v>0</v>
      </c>
      <c r="AJ35" s="100">
        <f>AE35*'Нормы по школам'!G36/'Нормы по школам'!C36</f>
        <v>0</v>
      </c>
      <c r="AK35" s="122"/>
      <c r="AL35" s="119">
        <f>AK35</f>
        <v>0</v>
      </c>
      <c r="AM35" s="161">
        <f>AL35/('Нормы по школам'!I36/100*60)*100</f>
        <v>0</v>
      </c>
      <c r="AN35" s="115">
        <f>AL35*'Нормы по школам'!J36/'Нормы по школам'!I36</f>
        <v>0</v>
      </c>
      <c r="AO35" s="115">
        <f>AL35*'Нормы по школам'!K36/'Нормы по школам'!I36</f>
        <v>0</v>
      </c>
      <c r="AP35" s="115">
        <f>AL35*'Нормы по школам'!L36/'Нормы по школам'!I36</f>
        <v>0</v>
      </c>
      <c r="AQ35" s="116">
        <f>AL35*'Нормы по школам'!M36/'Нормы по школам'!I36</f>
        <v>0</v>
      </c>
    </row>
    <row r="36" spans="1:43" ht="16.5" customHeight="1">
      <c r="A36" s="83" t="s">
        <v>24</v>
      </c>
      <c r="B36" s="84"/>
      <c r="C36" s="84"/>
      <c r="D36" s="85"/>
      <c r="E36" s="97" t="s">
        <v>20</v>
      </c>
      <c r="F36" s="98" t="s">
        <v>21</v>
      </c>
      <c r="G36" s="98" t="s">
        <v>22</v>
      </c>
      <c r="H36" s="112" t="s">
        <v>23</v>
      </c>
      <c r="I36" s="133"/>
      <c r="J36" s="86"/>
      <c r="K36" s="86"/>
      <c r="L36" s="97" t="s">
        <v>20</v>
      </c>
      <c r="M36" s="98" t="s">
        <v>21</v>
      </c>
      <c r="N36" s="98" t="s">
        <v>22</v>
      </c>
      <c r="O36" s="112" t="s">
        <v>23</v>
      </c>
      <c r="P36" s="84"/>
      <c r="Q36" s="84"/>
      <c r="R36" s="85"/>
      <c r="S36" s="186" t="s">
        <v>20</v>
      </c>
      <c r="T36" s="187" t="s">
        <v>21</v>
      </c>
      <c r="U36" s="187" t="s">
        <v>22</v>
      </c>
      <c r="V36" s="188" t="s">
        <v>23</v>
      </c>
      <c r="W36" s="86"/>
      <c r="X36" s="86"/>
      <c r="Y36" s="86"/>
      <c r="Z36" s="97" t="s">
        <v>20</v>
      </c>
      <c r="AA36" s="98" t="s">
        <v>21</v>
      </c>
      <c r="AB36" s="98" t="s">
        <v>22</v>
      </c>
      <c r="AC36" s="112" t="s">
        <v>23</v>
      </c>
      <c r="AD36" s="84"/>
      <c r="AE36" s="84"/>
      <c r="AF36" s="85"/>
      <c r="AG36" s="97" t="s">
        <v>20</v>
      </c>
      <c r="AH36" s="98" t="s">
        <v>21</v>
      </c>
      <c r="AI36" s="98" t="s">
        <v>22</v>
      </c>
      <c r="AJ36" s="112" t="s">
        <v>23</v>
      </c>
      <c r="AK36" s="86"/>
      <c r="AL36" s="86"/>
      <c r="AM36" s="86"/>
      <c r="AN36" s="97" t="s">
        <v>20</v>
      </c>
      <c r="AO36" s="98" t="s">
        <v>21</v>
      </c>
      <c r="AP36" s="98" t="s">
        <v>22</v>
      </c>
      <c r="AQ36" s="112" t="s">
        <v>23</v>
      </c>
    </row>
    <row r="37" spans="1:43" ht="14.25" customHeight="1">
      <c r="A37" s="34" t="s">
        <v>37</v>
      </c>
      <c r="B37" s="87"/>
      <c r="C37" s="87"/>
      <c r="D37" s="88"/>
      <c r="E37" s="148">
        <f>SUM(E4:E35)</f>
        <v>0</v>
      </c>
      <c r="F37" s="149">
        <f>SUM(F4:F35)</f>
        <v>0</v>
      </c>
      <c r="G37" s="149">
        <f>SUM(G4:G35)</f>
        <v>0</v>
      </c>
      <c r="H37" s="150">
        <f>SUM(H4:H35)</f>
        <v>0</v>
      </c>
      <c r="I37" s="199"/>
      <c r="J37" s="199"/>
      <c r="K37" s="204"/>
      <c r="L37" s="148">
        <f>SUM(L4:L35)</f>
        <v>0</v>
      </c>
      <c r="M37" s="149">
        <f>SUM(M4:M35)</f>
        <v>0</v>
      </c>
      <c r="N37" s="149">
        <f>SUM(N4:N35)</f>
        <v>0</v>
      </c>
      <c r="O37" s="150">
        <f>SUM(O4:O35)</f>
        <v>0</v>
      </c>
      <c r="P37" s="199"/>
      <c r="Q37" s="199"/>
      <c r="R37" s="88"/>
      <c r="S37" s="148">
        <f>SUM(S4:S35)</f>
        <v>0</v>
      </c>
      <c r="T37" s="149">
        <f>SUM(T4:T35)</f>
        <v>0</v>
      </c>
      <c r="U37" s="149">
        <f>SUM(U4:U35)</f>
        <v>0</v>
      </c>
      <c r="V37" s="150">
        <f>SUM(V4:V35)</f>
        <v>0</v>
      </c>
      <c r="W37" s="199"/>
      <c r="X37" s="199"/>
      <c r="Y37" s="204"/>
      <c r="Z37" s="152">
        <f>SUM(Z4:Z35)</f>
        <v>0</v>
      </c>
      <c r="AA37" s="153">
        <f>SUM(AA4:AA35)</f>
        <v>0</v>
      </c>
      <c r="AB37" s="153">
        <f>SUM(AB4:AB35)</f>
        <v>0</v>
      </c>
      <c r="AC37" s="154">
        <f>SUM(AC4:AC35)</f>
        <v>0</v>
      </c>
      <c r="AD37" s="203"/>
      <c r="AE37" s="203"/>
      <c r="AF37" s="156"/>
      <c r="AG37" s="152">
        <f>SUM(AG4:AG35)</f>
        <v>0</v>
      </c>
      <c r="AH37" s="153">
        <f>SUM(AH4:AH35)</f>
        <v>0</v>
      </c>
      <c r="AI37" s="153">
        <f>SUM(AI4:AI35)</f>
        <v>0</v>
      </c>
      <c r="AJ37" s="154">
        <f>SUM(AJ4:AJ35)</f>
        <v>0</v>
      </c>
      <c r="AK37" s="203"/>
      <c r="AL37" s="203"/>
      <c r="AM37" s="203"/>
      <c r="AN37" s="152">
        <f>SUM(AN4:AN35)</f>
        <v>0</v>
      </c>
      <c r="AO37" s="153">
        <f>SUM(AO4:AO35)</f>
        <v>0</v>
      </c>
      <c r="AP37" s="153">
        <f>SUM(AP4:AP35)</f>
        <v>0</v>
      </c>
      <c r="AQ37" s="154">
        <f>SUM(AQ4:AQ35)</f>
        <v>0</v>
      </c>
    </row>
    <row r="38" spans="1:43" s="113" customFormat="1" ht="16.5" customHeight="1" thickBot="1">
      <c r="A38" s="34" t="s">
        <v>28</v>
      </c>
      <c r="B38" s="38"/>
      <c r="C38" s="38"/>
      <c r="D38" s="30"/>
      <c r="E38" s="200">
        <f>E37/('Нормы по школам'!B38/100*25)*100</f>
        <v>0</v>
      </c>
      <c r="F38" s="201">
        <f>F37/('Нормы по школам'!B39/100*25)*100</f>
        <v>0</v>
      </c>
      <c r="G38" s="201">
        <f>G37/('Нормы по школам'!B40/100*25)*100</f>
        <v>0</v>
      </c>
      <c r="H38" s="202">
        <f>H37/('Нормы по школам'!B41/100*25)*100</f>
        <v>0</v>
      </c>
      <c r="I38" s="199"/>
      <c r="J38" s="199"/>
      <c r="K38" s="204"/>
      <c r="L38" s="200">
        <f>L37/('Нормы по школам'!H38/100*25)*100</f>
        <v>0</v>
      </c>
      <c r="M38" s="201">
        <f>M37/('Нормы по школам'!H39/100*25)*100</f>
        <v>0</v>
      </c>
      <c r="N38" s="201">
        <f>N37/('Нормы по школам'!H40/100*25)*100</f>
        <v>0</v>
      </c>
      <c r="O38" s="202">
        <f>O37/('Нормы по школам'!H41/100*25)*100</f>
        <v>0</v>
      </c>
      <c r="P38" s="199"/>
      <c r="Q38" s="199"/>
      <c r="R38" s="204"/>
      <c r="S38" s="200">
        <f>S37/('Нормы по школам'!B38/100*35)*100</f>
        <v>0</v>
      </c>
      <c r="T38" s="201">
        <f>T37/('Нормы по школам'!B39/100*35)*100</f>
        <v>0</v>
      </c>
      <c r="U38" s="201">
        <f>U37/('Нормы по школам'!B40/100*35)*100</f>
        <v>0</v>
      </c>
      <c r="V38" s="202">
        <f>V37/('Нормы по школам'!B41/100*35)*100</f>
        <v>0</v>
      </c>
      <c r="W38" s="199"/>
      <c r="X38" s="199"/>
      <c r="Y38" s="204"/>
      <c r="Z38" s="200">
        <f>Z37/('Нормы по школам'!H38/100*35)*100</f>
        <v>0</v>
      </c>
      <c r="AA38" s="201">
        <f>AA37/('Нормы по школам'!H39/100*35)*100</f>
        <v>0</v>
      </c>
      <c r="AB38" s="201">
        <f>AB37/('Нормы по школам'!H40/100*35)*100</f>
        <v>0</v>
      </c>
      <c r="AC38" s="202">
        <f>AC37/('Нормы по школам'!H41/100*35)*100</f>
        <v>0</v>
      </c>
      <c r="AD38" s="203"/>
      <c r="AE38" s="203"/>
      <c r="AF38" s="203"/>
      <c r="AG38" s="200">
        <f>AG37/('Нормы по школам'!B38/100*60)*100</f>
        <v>0</v>
      </c>
      <c r="AH38" s="201">
        <f>AH37/('Нормы по школам'!B39/100*60)*100</f>
        <v>0</v>
      </c>
      <c r="AI38" s="201">
        <f>AI37/('Нормы по школам'!B40/100*60)*100</f>
        <v>0</v>
      </c>
      <c r="AJ38" s="202">
        <f>AJ37/('Нормы по школам'!B41/100*60)*100</f>
        <v>0</v>
      </c>
      <c r="AK38" s="203"/>
      <c r="AL38" s="203"/>
      <c r="AM38" s="203"/>
      <c r="AN38" s="200">
        <f>AN37/('Нормы по школам'!H38/100*60)*100</f>
        <v>0</v>
      </c>
      <c r="AO38" s="201">
        <f>AO37/('Нормы по школам'!H39/100*60)*100</f>
        <v>0</v>
      </c>
      <c r="AP38" s="201">
        <f>AP37/('Нормы по школам'!H40/100*60)*100</f>
        <v>0</v>
      </c>
      <c r="AQ38" s="202">
        <f>AQ37/('Нормы по школам'!H41/100*60)*100</f>
        <v>0</v>
      </c>
    </row>
    <row r="39" spans="1:15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15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15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15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15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15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4.25">
      <c r="A45" s="34"/>
      <c r="I45" s="31"/>
      <c r="J45" s="31"/>
      <c r="K45" s="31"/>
      <c r="L45" s="31"/>
      <c r="M45" s="31"/>
      <c r="N45" s="31"/>
      <c r="O45" s="31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  <row r="60" ht="14.25">
      <c r="A60" s="34"/>
    </row>
    <row r="61" ht="14.25">
      <c r="A61" s="34"/>
    </row>
    <row r="62" ht="14.25">
      <c r="A62" s="34"/>
    </row>
    <row r="63" ht="14.25">
      <c r="A63" s="34"/>
    </row>
    <row r="64" ht="14.25">
      <c r="A64" s="34"/>
    </row>
    <row r="65" ht="14.25">
      <c r="A65" s="34"/>
    </row>
    <row r="66" ht="14.25">
      <c r="A66" s="34"/>
    </row>
    <row r="67" ht="14.25">
      <c r="A67" s="34"/>
    </row>
    <row r="68" ht="14.25">
      <c r="A68" s="34"/>
    </row>
    <row r="69" ht="14.25">
      <c r="A69" s="34"/>
    </row>
    <row r="70" ht="14.25">
      <c r="A70" s="34"/>
    </row>
    <row r="71" ht="14.25">
      <c r="A71" s="34"/>
    </row>
    <row r="72" ht="12.75">
      <c r="A72" s="35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rintOptions/>
  <pageMargins left="0.2362204724409449" right="0.2755905511811024" top="0.1968503937007874" bottom="0.15748031496062992" header="0" footer="0"/>
  <pageSetup horizontalDpi="360" verticalDpi="36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81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I4" sqref="I4"/>
    </sheetView>
  </sheetViews>
  <sheetFormatPr defaultColWidth="9.140625" defaultRowHeight="12.75"/>
  <cols>
    <col min="1" max="1" width="29.28125" style="26" customWidth="1"/>
    <col min="2" max="2" width="7.421875" style="26" customWidth="1"/>
    <col min="3" max="3" width="7.140625" style="26" customWidth="1"/>
    <col min="4" max="4" width="7.57421875" style="26" customWidth="1"/>
    <col min="5" max="5" width="7.140625" style="26" customWidth="1"/>
    <col min="6" max="6" width="7.00390625" style="26" customWidth="1"/>
    <col min="7" max="7" width="10.140625" style="26" customWidth="1"/>
    <col min="8" max="8" width="14.140625" style="26" customWidth="1"/>
    <col min="9" max="9" width="7.421875" style="26" customWidth="1"/>
    <col min="10" max="10" width="6.8515625" style="26" customWidth="1"/>
    <col min="11" max="11" width="7.57421875" style="26" customWidth="1"/>
    <col min="12" max="12" width="7.28125" style="26" customWidth="1"/>
    <col min="13" max="13" width="6.8515625" style="26" customWidth="1"/>
    <col min="14" max="14" width="10.140625" style="26" customWidth="1"/>
    <col min="15" max="15" width="14.28125" style="26" customWidth="1"/>
    <col min="16" max="16" width="7.421875" style="26" customWidth="1"/>
    <col min="17" max="17" width="7.28125" style="26" customWidth="1"/>
    <col min="18" max="18" width="7.421875" style="26" customWidth="1"/>
    <col min="19" max="20" width="7.140625" style="26" customWidth="1"/>
    <col min="21" max="21" width="10.140625" style="26" customWidth="1"/>
    <col min="22" max="22" width="13.57421875" style="26" customWidth="1"/>
    <col min="23" max="23" width="7.421875" style="26" customWidth="1"/>
    <col min="24" max="24" width="7.140625" style="26" customWidth="1"/>
    <col min="25" max="25" width="7.57421875" style="26" customWidth="1"/>
    <col min="26" max="26" width="7.28125" style="26" customWidth="1"/>
    <col min="27" max="27" width="7.140625" style="26" customWidth="1"/>
    <col min="28" max="28" width="10.28125" style="26" customWidth="1"/>
    <col min="29" max="29" width="13.8515625" style="26" customWidth="1"/>
    <col min="30" max="30" width="7.421875" style="26" customWidth="1"/>
    <col min="31" max="31" width="6.8515625" style="26" customWidth="1"/>
    <col min="32" max="32" width="7.7109375" style="26" customWidth="1"/>
    <col min="33" max="33" width="7.28125" style="26" customWidth="1"/>
    <col min="34" max="34" width="7.00390625" style="26" customWidth="1"/>
    <col min="35" max="35" width="10.140625" style="26" customWidth="1"/>
    <col min="36" max="36" width="14.57421875" style="26" customWidth="1"/>
    <col min="37" max="37" width="7.421875" style="26" customWidth="1"/>
    <col min="38" max="38" width="6.8515625" style="26" customWidth="1"/>
    <col min="39" max="39" width="8.140625" style="26" customWidth="1"/>
    <col min="40" max="40" width="7.28125" style="26" customWidth="1"/>
    <col min="41" max="41" width="7.00390625" style="26" customWidth="1"/>
    <col min="42" max="42" width="10.140625" style="26" customWidth="1"/>
    <col min="43" max="43" width="13.57421875" style="26" customWidth="1"/>
    <col min="44" max="16384" width="9.140625" style="26" customWidth="1"/>
  </cols>
  <sheetData>
    <row r="1" spans="1:43" s="24" customFormat="1" ht="15.75" customHeight="1" thickBot="1">
      <c r="A1" s="37" t="s">
        <v>53</v>
      </c>
      <c r="B1" s="237" t="s">
        <v>38</v>
      </c>
      <c r="C1" s="238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263" t="str">
        <f>B1</f>
        <v>(УЧРЕЖДЕНИЕ)</v>
      </c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40"/>
      <c r="AD1" s="260" t="str">
        <f>B1</f>
        <v>(УЧРЕЖДЕНИЕ)</v>
      </c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2"/>
    </row>
    <row r="2" spans="1:43" s="24" customFormat="1" ht="15" customHeight="1">
      <c r="A2" s="247" t="s">
        <v>0</v>
      </c>
      <c r="B2" s="249" t="s">
        <v>75</v>
      </c>
      <c r="C2" s="250"/>
      <c r="D2" s="250"/>
      <c r="E2" s="250"/>
      <c r="F2" s="250"/>
      <c r="G2" s="250"/>
      <c r="H2" s="251"/>
      <c r="I2" s="252" t="s">
        <v>80</v>
      </c>
      <c r="J2" s="253"/>
      <c r="K2" s="254"/>
      <c r="L2" s="254"/>
      <c r="M2" s="254"/>
      <c r="N2" s="254"/>
      <c r="O2" s="255"/>
      <c r="P2" s="249" t="s">
        <v>76</v>
      </c>
      <c r="Q2" s="250"/>
      <c r="R2" s="250"/>
      <c r="S2" s="250"/>
      <c r="T2" s="250"/>
      <c r="U2" s="250"/>
      <c r="V2" s="251"/>
      <c r="W2" s="252" t="s">
        <v>77</v>
      </c>
      <c r="X2" s="253"/>
      <c r="Y2" s="254"/>
      <c r="Z2" s="254"/>
      <c r="AA2" s="254"/>
      <c r="AB2" s="254"/>
      <c r="AC2" s="255"/>
      <c r="AD2" s="249" t="s">
        <v>78</v>
      </c>
      <c r="AE2" s="250"/>
      <c r="AF2" s="250"/>
      <c r="AG2" s="250"/>
      <c r="AH2" s="250"/>
      <c r="AI2" s="250"/>
      <c r="AJ2" s="251"/>
      <c r="AK2" s="252" t="s">
        <v>79</v>
      </c>
      <c r="AL2" s="253"/>
      <c r="AM2" s="254"/>
      <c r="AN2" s="254"/>
      <c r="AO2" s="254"/>
      <c r="AP2" s="254"/>
      <c r="AQ2" s="255"/>
    </row>
    <row r="3" spans="1:43" s="25" customFormat="1" ht="30" customHeight="1" thickBot="1">
      <c r="A3" s="248"/>
      <c r="B3" s="73" t="s">
        <v>31</v>
      </c>
      <c r="C3" s="109" t="s">
        <v>48</v>
      </c>
      <c r="D3" s="74" t="s">
        <v>28</v>
      </c>
      <c r="E3" s="74" t="s">
        <v>1</v>
      </c>
      <c r="F3" s="74" t="s">
        <v>2</v>
      </c>
      <c r="G3" s="74" t="s">
        <v>3</v>
      </c>
      <c r="H3" s="110" t="s">
        <v>4</v>
      </c>
      <c r="I3" s="73" t="s">
        <v>31</v>
      </c>
      <c r="J3" s="109" t="s">
        <v>48</v>
      </c>
      <c r="K3" s="74" t="s">
        <v>28</v>
      </c>
      <c r="L3" s="74" t="s">
        <v>1</v>
      </c>
      <c r="M3" s="74" t="s">
        <v>2</v>
      </c>
      <c r="N3" s="74" t="s">
        <v>3</v>
      </c>
      <c r="O3" s="110" t="s">
        <v>4</v>
      </c>
      <c r="P3" s="73" t="s">
        <v>31</v>
      </c>
      <c r="Q3" s="109" t="s">
        <v>48</v>
      </c>
      <c r="R3" s="74" t="s">
        <v>28</v>
      </c>
      <c r="S3" s="74" t="s">
        <v>1</v>
      </c>
      <c r="T3" s="74" t="s">
        <v>2</v>
      </c>
      <c r="U3" s="74" t="s">
        <v>3</v>
      </c>
      <c r="V3" s="110" t="s">
        <v>4</v>
      </c>
      <c r="W3" s="73" t="s">
        <v>31</v>
      </c>
      <c r="X3" s="109" t="s">
        <v>48</v>
      </c>
      <c r="Y3" s="74" t="s">
        <v>28</v>
      </c>
      <c r="Z3" s="74" t="s">
        <v>1</v>
      </c>
      <c r="AA3" s="74" t="s">
        <v>2</v>
      </c>
      <c r="AB3" s="74" t="s">
        <v>3</v>
      </c>
      <c r="AC3" s="110" t="s">
        <v>4</v>
      </c>
      <c r="AD3" s="73" t="s">
        <v>31</v>
      </c>
      <c r="AE3" s="109" t="s">
        <v>48</v>
      </c>
      <c r="AF3" s="74" t="s">
        <v>28</v>
      </c>
      <c r="AG3" s="74" t="s">
        <v>1</v>
      </c>
      <c r="AH3" s="74" t="s">
        <v>2</v>
      </c>
      <c r="AI3" s="74" t="s">
        <v>3</v>
      </c>
      <c r="AJ3" s="110" t="s">
        <v>4</v>
      </c>
      <c r="AK3" s="73" t="s">
        <v>31</v>
      </c>
      <c r="AL3" s="109" t="s">
        <v>48</v>
      </c>
      <c r="AM3" s="74" t="s">
        <v>28</v>
      </c>
      <c r="AN3" s="74" t="s">
        <v>1</v>
      </c>
      <c r="AO3" s="74" t="s">
        <v>2</v>
      </c>
      <c r="AP3" s="74" t="s">
        <v>3</v>
      </c>
      <c r="AQ3" s="110" t="s">
        <v>4</v>
      </c>
    </row>
    <row r="4" spans="1:43" ht="15" customHeight="1">
      <c r="A4" s="91" t="s">
        <v>6</v>
      </c>
      <c r="B4" s="101"/>
      <c r="C4" s="117">
        <f>B4</f>
        <v>0</v>
      </c>
      <c r="D4" s="168">
        <f>C4/('Нормы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101"/>
      <c r="J4" s="117">
        <f>I4</f>
        <v>0</v>
      </c>
      <c r="K4" s="168">
        <f>J4/('Нормы по школам'!I5/100*25)*100</f>
        <v>0</v>
      </c>
      <c r="L4" s="77">
        <f>J4*'Нормы по школам'!J5/'Нормы по школам'!I5</f>
        <v>0</v>
      </c>
      <c r="M4" s="77">
        <f>J4*'Нормы по школам'!K5/'Нормы по школам'!I5</f>
        <v>0</v>
      </c>
      <c r="N4" s="77">
        <f>J4*'Нормы по школам'!L5/'Нормы по школам'!I5</f>
        <v>0</v>
      </c>
      <c r="O4" s="78">
        <f>J4*'Нормы по школам'!M5/'Нормы по школам'!I5</f>
        <v>0</v>
      </c>
      <c r="P4" s="123"/>
      <c r="Q4" s="117">
        <f>P4</f>
        <v>0</v>
      </c>
      <c r="R4" s="168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76">
        <f>Q4*'Нормы по школам'!G5/'Нормы по школам'!C5</f>
        <v>0</v>
      </c>
      <c r="W4" s="123"/>
      <c r="X4" s="127">
        <f>W4</f>
        <v>0</v>
      </c>
      <c r="Y4" s="168">
        <f>X4/('Нормы по школам'!I5/100*35)*100</f>
        <v>0</v>
      </c>
      <c r="Z4" s="77">
        <f>X4*'Нормы по школам'!J5/'Нормы по школам'!I5</f>
        <v>0</v>
      </c>
      <c r="AA4" s="77">
        <f>X4*'Нормы по школам'!K5/'Нормы по школам'!I5</f>
        <v>0</v>
      </c>
      <c r="AB4" s="77">
        <f>X4*'Нормы по школам'!L5/'Нормы по школам'!I5</f>
        <v>0</v>
      </c>
      <c r="AC4" s="78">
        <f>X4*'Нормы по школам'!M5/'Нормы по школам'!I5</f>
        <v>0</v>
      </c>
      <c r="AD4" s="120"/>
      <c r="AE4" s="117">
        <f>AD4</f>
        <v>0</v>
      </c>
      <c r="AF4" s="168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20"/>
      <c r="AL4" s="117">
        <f>AK4</f>
        <v>0</v>
      </c>
      <c r="AM4" s="168">
        <f>AL4/('Нормы по школам'!I5/100*60)*100</f>
        <v>0</v>
      </c>
      <c r="AN4" s="77">
        <f>AL4*'Нормы по школам'!J5/'Нормы по школам'!I5</f>
        <v>0</v>
      </c>
      <c r="AO4" s="77">
        <f>AL4*'Нормы по школам'!K5/'Нормы по школам'!I5</f>
        <v>0</v>
      </c>
      <c r="AP4" s="77">
        <f>AL4*'Нормы по школам'!L5/'Нормы по школам'!I5</f>
        <v>0</v>
      </c>
      <c r="AQ4" s="78">
        <f>AL4*'Нормы по школам'!M5/'Нормы по школам'!I5</f>
        <v>0</v>
      </c>
    </row>
    <row r="5" spans="1:43" ht="15" customHeight="1">
      <c r="A5" s="92" t="s">
        <v>5</v>
      </c>
      <c r="B5" s="167"/>
      <c r="C5" s="118">
        <f>B5</f>
        <v>0</v>
      </c>
      <c r="D5" s="114">
        <f>C5/('Нормы по школам'!C6/100*25)*100</f>
        <v>0</v>
      </c>
      <c r="E5" s="79">
        <f>C5*'Нормы по школам'!D6/'Нормы по школам'!C6</f>
        <v>0</v>
      </c>
      <c r="F5" s="79">
        <f>C5*'Нормы по школам'!E6/'Нормы по школам'!C6</f>
        <v>0</v>
      </c>
      <c r="G5" s="79">
        <f>C5*'Нормы по школам'!F6/'Нормы по школам'!C6</f>
        <v>0</v>
      </c>
      <c r="H5" s="80">
        <f>C5*'Нормы по школам'!G6/'Нормы по школам'!C6</f>
        <v>0</v>
      </c>
      <c r="I5" s="102"/>
      <c r="J5" s="118">
        <f>I5</f>
        <v>0</v>
      </c>
      <c r="K5" s="114">
        <f>J5/('Нормы по школам'!I6/100*25)*100</f>
        <v>0</v>
      </c>
      <c r="L5" s="81">
        <f>J5*'Нормы по школам'!J6/'Нормы по школам'!I6</f>
        <v>0</v>
      </c>
      <c r="M5" s="81">
        <f>J5*'Нормы по школам'!K6/'Нормы по школам'!I6</f>
        <v>0</v>
      </c>
      <c r="N5" s="81">
        <f>J5*'Нормы по школам'!L6/'Нормы по школам'!I6</f>
        <v>0</v>
      </c>
      <c r="O5" s="82">
        <f>J5*'Нормы по школам'!M6/'Нормы по школам'!I6</f>
        <v>0</v>
      </c>
      <c r="P5" s="124"/>
      <c r="Q5" s="118">
        <f>P5</f>
        <v>0</v>
      </c>
      <c r="R5" s="114">
        <f>Q5/('Нормы по школам'!C6/100*35)*100</f>
        <v>0</v>
      </c>
      <c r="S5" s="79">
        <f>Q5*'Нормы по школам'!D6/'Нормы по школам'!C6</f>
        <v>0</v>
      </c>
      <c r="T5" s="79">
        <f>Q5*'Нормы по школам'!E6/'Нормы по школам'!C6</f>
        <v>0</v>
      </c>
      <c r="U5" s="79">
        <f>Q5*'Нормы по школам'!F6/'Нормы по школам'!C6</f>
        <v>0</v>
      </c>
      <c r="V5" s="80">
        <f>Q5*'Нормы по школам'!G6/'Нормы по школам'!C6</f>
        <v>0</v>
      </c>
      <c r="W5" s="124"/>
      <c r="X5" s="126">
        <f>W5</f>
        <v>0</v>
      </c>
      <c r="Y5" s="114">
        <f>X5/('Нормы по школам'!I6/100*35)*100</f>
        <v>0</v>
      </c>
      <c r="Z5" s="81">
        <f>X5*'Нормы по школам'!J6/'Нормы по школам'!I6</f>
        <v>0</v>
      </c>
      <c r="AA5" s="81">
        <f>X5*'Нормы по школам'!K6/'Нормы по школам'!I6</f>
        <v>0</v>
      </c>
      <c r="AB5" s="81">
        <f>X5*'Нормы по школам'!L6/'Нормы по школам'!I6</f>
        <v>0</v>
      </c>
      <c r="AC5" s="82">
        <f>X5*'Нормы по школам'!M6/'Нормы по школам'!I6</f>
        <v>0</v>
      </c>
      <c r="AD5" s="121"/>
      <c r="AE5" s="118">
        <f>AD5</f>
        <v>0</v>
      </c>
      <c r="AF5" s="114">
        <f>AE5/('Нормы по школам'!C6/100*60)*100</f>
        <v>0</v>
      </c>
      <c r="AG5" s="79">
        <f>AE5*'Нормы по школам'!D6/'Нормы по школам'!C6</f>
        <v>0</v>
      </c>
      <c r="AH5" s="79">
        <f>AE5*'Нормы по школам'!E6/'Нормы по школам'!C6</f>
        <v>0</v>
      </c>
      <c r="AI5" s="79">
        <f>AE5*'Нормы по школам'!F6/'Нормы по школам'!C6</f>
        <v>0</v>
      </c>
      <c r="AJ5" s="80">
        <f>AE5*'Нормы по школам'!G6/'Нормы по школам'!C6</f>
        <v>0</v>
      </c>
      <c r="AK5" s="121"/>
      <c r="AL5" s="118">
        <f>AK5</f>
        <v>0</v>
      </c>
      <c r="AM5" s="114">
        <f>AL5/('Нормы по школам'!I6/100*60)*100</f>
        <v>0</v>
      </c>
      <c r="AN5" s="81">
        <f>AL5*'Нормы по школам'!J6/'Нормы по школам'!I6</f>
        <v>0</v>
      </c>
      <c r="AO5" s="81">
        <f>AL5*'Нормы по школам'!K6/'Нормы по школам'!I6</f>
        <v>0</v>
      </c>
      <c r="AP5" s="81">
        <f>AL5*'Нормы по школам'!L6/'Нормы по школам'!I6</f>
        <v>0</v>
      </c>
      <c r="AQ5" s="82">
        <f>AL5*'Нормы по школам'!M6/'Нормы по школам'!I6</f>
        <v>0</v>
      </c>
    </row>
    <row r="6" spans="1:43" ht="15" customHeight="1">
      <c r="A6" s="92" t="s">
        <v>7</v>
      </c>
      <c r="B6" s="102"/>
      <c r="C6" s="118">
        <f aca="true" t="shared" si="0" ref="C6:C34">B6</f>
        <v>0</v>
      </c>
      <c r="D6" s="114">
        <f>C6/('Нормы по школам'!C7/100*25)*100</f>
        <v>0</v>
      </c>
      <c r="E6" s="79">
        <f>C6*'Нормы по школам'!D7/'Нормы по школам'!C7</f>
        <v>0</v>
      </c>
      <c r="F6" s="79">
        <f>C6*'Нормы по школам'!E7/'Нормы по школам'!C7</f>
        <v>0</v>
      </c>
      <c r="G6" s="79">
        <f>C6*'Нормы по школам'!F7/'Нормы по школам'!C7</f>
        <v>0</v>
      </c>
      <c r="H6" s="80">
        <f>C6*'Нормы по школам'!G7/'Нормы по школам'!C7</f>
        <v>0</v>
      </c>
      <c r="I6" s="102"/>
      <c r="J6" s="118">
        <f aca="true" t="shared" si="1" ref="J6:J34">I6</f>
        <v>0</v>
      </c>
      <c r="K6" s="114">
        <f>J6/('Нормы по школам'!I7/100*25)*100</f>
        <v>0</v>
      </c>
      <c r="L6" s="81">
        <f>J6*'Нормы по школам'!J7/'Нормы по школам'!I7</f>
        <v>0</v>
      </c>
      <c r="M6" s="81">
        <f>J6*'Нормы по школам'!K7/'Нормы по школам'!I7</f>
        <v>0</v>
      </c>
      <c r="N6" s="81">
        <f>J6*'Нормы по школам'!L7/'Нормы по школам'!I7</f>
        <v>0</v>
      </c>
      <c r="O6" s="82">
        <f>J6*'Нормы по школам'!M7/'Нормы по школам'!I7</f>
        <v>0</v>
      </c>
      <c r="P6" s="124"/>
      <c r="Q6" s="118">
        <f>P6</f>
        <v>0</v>
      </c>
      <c r="R6" s="114">
        <f>Q6/('Нормы по школам'!C7/100*35)*100</f>
        <v>0</v>
      </c>
      <c r="S6" s="79">
        <f>Q6*'Нормы по школам'!D7/'Нормы по школам'!C7</f>
        <v>0</v>
      </c>
      <c r="T6" s="79">
        <f>Q6*'Нормы по школам'!E7/'Нормы по школам'!C7</f>
        <v>0</v>
      </c>
      <c r="U6" s="79">
        <f>Q6*'Нормы по школам'!F7/'Нормы по школам'!C7</f>
        <v>0</v>
      </c>
      <c r="V6" s="80">
        <f>Q6*'Нормы по школам'!G7/'Нормы по школам'!C7</f>
        <v>0</v>
      </c>
      <c r="W6" s="124"/>
      <c r="X6" s="126">
        <f aca="true" t="shared" si="2" ref="X6:X34">W6</f>
        <v>0</v>
      </c>
      <c r="Y6" s="114">
        <f>X6/('Нормы по школам'!I7/100*35)*100</f>
        <v>0</v>
      </c>
      <c r="Z6" s="81">
        <f>X6*'Нормы по школам'!J7/'Нормы по школам'!I7</f>
        <v>0</v>
      </c>
      <c r="AA6" s="81">
        <f>X6*'Нормы по школам'!K7/'Нормы по школам'!I7</f>
        <v>0</v>
      </c>
      <c r="AB6" s="81">
        <f>X6*'Нормы по школам'!L7/'Нормы по школам'!I7</f>
        <v>0</v>
      </c>
      <c r="AC6" s="82">
        <f>X6*'Нормы по школам'!M7/'Нормы по школам'!I7</f>
        <v>0</v>
      </c>
      <c r="AD6" s="121"/>
      <c r="AE6" s="118">
        <f>AD6</f>
        <v>0</v>
      </c>
      <c r="AF6" s="114">
        <f>AE6/('Нормы по школам'!C7/100*60)*100</f>
        <v>0</v>
      </c>
      <c r="AG6" s="79">
        <f>AE6*'Нормы по школам'!D7/'Нормы по школам'!C7</f>
        <v>0</v>
      </c>
      <c r="AH6" s="79">
        <f>AE6*'Нормы по школам'!E7/'Нормы по школам'!C7</f>
        <v>0</v>
      </c>
      <c r="AI6" s="79">
        <f>AE6*'Нормы по школам'!F7/'Нормы по школам'!C7</f>
        <v>0</v>
      </c>
      <c r="AJ6" s="80">
        <f>AE6*'Нормы по школам'!G7/'Нормы по школам'!C7</f>
        <v>0</v>
      </c>
      <c r="AK6" s="121"/>
      <c r="AL6" s="118">
        <f aca="true" t="shared" si="3" ref="AL6:AL34">AK6</f>
        <v>0</v>
      </c>
      <c r="AM6" s="114">
        <f>AL6/('Нормы по школам'!I7/100*60)*100</f>
        <v>0</v>
      </c>
      <c r="AN6" s="81">
        <f>AL6*'Нормы по школам'!J7/'Нормы по школам'!I7</f>
        <v>0</v>
      </c>
      <c r="AO6" s="81">
        <f>AL6*'Нормы по школам'!K7/'Нормы по школам'!I7</f>
        <v>0</v>
      </c>
      <c r="AP6" s="81">
        <f>AL6*'Нормы по школам'!L7/'Нормы по школам'!I7</f>
        <v>0</v>
      </c>
      <c r="AQ6" s="82">
        <f>AL6*'Нормы по школам'!M7/'Нормы по школам'!I7</f>
        <v>0</v>
      </c>
    </row>
    <row r="7" spans="1:43" ht="15" customHeight="1">
      <c r="A7" s="92" t="s">
        <v>39</v>
      </c>
      <c r="B7" s="102"/>
      <c r="C7" s="118">
        <f t="shared" si="0"/>
        <v>0</v>
      </c>
      <c r="D7" s="114">
        <f>C7/('Нормы по школам'!C8/100*25)*100</f>
        <v>0</v>
      </c>
      <c r="E7" s="79">
        <f>C7*'Нормы по школам'!D8/'Нормы по школам'!C8</f>
        <v>0</v>
      </c>
      <c r="F7" s="79">
        <f>C7*'Нормы по школам'!E8/'Нормы по школам'!C8</f>
        <v>0</v>
      </c>
      <c r="G7" s="79">
        <f>C7*'Нормы по школам'!F8/'Нормы по школам'!C8</f>
        <v>0</v>
      </c>
      <c r="H7" s="80">
        <f>C7*'Нормы по школам'!G8/'Нормы по школам'!C8</f>
        <v>0</v>
      </c>
      <c r="I7" s="102"/>
      <c r="J7" s="118">
        <f t="shared" si="1"/>
        <v>0</v>
      </c>
      <c r="K7" s="114">
        <f>J7/('Нормы по школам'!I8/100*25)*100</f>
        <v>0</v>
      </c>
      <c r="L7" s="81">
        <f>J7*'Нормы по школам'!J8/'Нормы по школам'!I8</f>
        <v>0</v>
      </c>
      <c r="M7" s="81">
        <f>J7*'Нормы по школам'!K8/'Нормы по школам'!I8</f>
        <v>0</v>
      </c>
      <c r="N7" s="81">
        <f>J7*'Нормы по школам'!L8/'Нормы по школам'!I8</f>
        <v>0</v>
      </c>
      <c r="O7" s="82">
        <f>J7*'Нормы по школам'!M8/'Нормы по школам'!I8</f>
        <v>0</v>
      </c>
      <c r="P7" s="124"/>
      <c r="Q7" s="118">
        <f>P7</f>
        <v>0</v>
      </c>
      <c r="R7" s="114">
        <f>Q7/('Нормы по школам'!C8/100*35)*100</f>
        <v>0</v>
      </c>
      <c r="S7" s="79">
        <f>Q7*'Нормы по школам'!D8/'Нормы по школам'!C8</f>
        <v>0</v>
      </c>
      <c r="T7" s="79">
        <f>Q7*'Нормы по школам'!E8/'Нормы по школам'!C8</f>
        <v>0</v>
      </c>
      <c r="U7" s="79">
        <f>Q7*'Нормы по школам'!F8/'Нормы по школам'!C8</f>
        <v>0</v>
      </c>
      <c r="V7" s="80">
        <f>Q7*'Нормы по школам'!G8/'Нормы по школам'!C8</f>
        <v>0</v>
      </c>
      <c r="W7" s="124"/>
      <c r="X7" s="126">
        <f t="shared" si="2"/>
        <v>0</v>
      </c>
      <c r="Y7" s="114">
        <f>X7/('Нормы по школам'!I8/100*35)*100</f>
        <v>0</v>
      </c>
      <c r="Z7" s="81">
        <f>X7*'Нормы по школам'!J8/'Нормы по школам'!I8</f>
        <v>0</v>
      </c>
      <c r="AA7" s="81">
        <f>X7*'Нормы по школам'!K8/'Нормы по школам'!I8</f>
        <v>0</v>
      </c>
      <c r="AB7" s="81">
        <f>X7*'Нормы по школам'!L8/'Нормы по школам'!I8</f>
        <v>0</v>
      </c>
      <c r="AC7" s="82">
        <f>X7*'Нормы по школам'!M8/'Нормы по школам'!I8</f>
        <v>0</v>
      </c>
      <c r="AD7" s="121"/>
      <c r="AE7" s="118">
        <f>AD7</f>
        <v>0</v>
      </c>
      <c r="AF7" s="114">
        <f>AE7/('Нормы по школам'!C8/100*60)*100</f>
        <v>0</v>
      </c>
      <c r="AG7" s="79">
        <f>AE7*'Нормы по школам'!D8/'Нормы по школам'!C8</f>
        <v>0</v>
      </c>
      <c r="AH7" s="79">
        <f>AE7*'Нормы по школам'!E8/'Нормы по школам'!C8</f>
        <v>0</v>
      </c>
      <c r="AI7" s="79">
        <f>AE7*'Нормы по школам'!F8/'Нормы по школам'!C8</f>
        <v>0</v>
      </c>
      <c r="AJ7" s="80">
        <f>AE7*'Нормы по школам'!G8/'Нормы по школам'!C8</f>
        <v>0</v>
      </c>
      <c r="AK7" s="121"/>
      <c r="AL7" s="118">
        <f t="shared" si="3"/>
        <v>0</v>
      </c>
      <c r="AM7" s="114">
        <f>AL7/('Нормы по школам'!I8/100*60)*100</f>
        <v>0</v>
      </c>
      <c r="AN7" s="81">
        <f>AL7*'Нормы по школам'!J8/'Нормы по школам'!I8</f>
        <v>0</v>
      </c>
      <c r="AO7" s="81">
        <f>AL7*'Нормы по школам'!K8/'Нормы по школам'!I8</f>
        <v>0</v>
      </c>
      <c r="AP7" s="81">
        <f>AL7*'Нормы по школам'!L8/'Нормы по школам'!I8</f>
        <v>0</v>
      </c>
      <c r="AQ7" s="82">
        <f>AL7*'Нормы по школам'!M8/'Нормы по школам'!I8</f>
        <v>0</v>
      </c>
    </row>
    <row r="8" spans="1:43" ht="15" customHeight="1">
      <c r="A8" s="92" t="s">
        <v>40</v>
      </c>
      <c r="B8" s="102"/>
      <c r="C8" s="118">
        <f t="shared" si="0"/>
        <v>0</v>
      </c>
      <c r="D8" s="114">
        <f>C8/('Нормы по школам'!C9/100*25)*100</f>
        <v>0</v>
      </c>
      <c r="E8" s="79">
        <f>C8*'Нормы по школам'!D9/'Нормы по школам'!C9</f>
        <v>0</v>
      </c>
      <c r="F8" s="79">
        <f>C8*'Нормы по школам'!E9/'Нормы по школам'!C9</f>
        <v>0</v>
      </c>
      <c r="G8" s="79">
        <f>C8*'Нормы по школам'!F9/'Нормы по школам'!C9</f>
        <v>0</v>
      </c>
      <c r="H8" s="80">
        <f>C8*'Нормы по школам'!G9/'Нормы по школам'!C9</f>
        <v>0</v>
      </c>
      <c r="I8" s="102"/>
      <c r="J8" s="118">
        <f t="shared" si="1"/>
        <v>0</v>
      </c>
      <c r="K8" s="114">
        <f>J8/('Нормы по школам'!I9/100*25)*100</f>
        <v>0</v>
      </c>
      <c r="L8" s="81">
        <f>J8*'Нормы по школам'!J9/'Нормы по школам'!I9</f>
        <v>0</v>
      </c>
      <c r="M8" s="81">
        <f>J8*'Нормы по школам'!K9/'Нормы по школам'!I9</f>
        <v>0</v>
      </c>
      <c r="N8" s="81">
        <f>J8*'Нормы по школам'!L9/'Нормы по школам'!I9</f>
        <v>0</v>
      </c>
      <c r="O8" s="82">
        <f>J8*'Нормы по школам'!M9/'Нормы по школам'!I9</f>
        <v>0</v>
      </c>
      <c r="P8" s="124"/>
      <c r="Q8" s="118">
        <f>P8</f>
        <v>0</v>
      </c>
      <c r="R8" s="114">
        <f>Q8/('Нормы по школам'!C9/100*35)*100</f>
        <v>0</v>
      </c>
      <c r="S8" s="79">
        <f>Q8*'Нормы по школам'!D9/'Нормы по школам'!C9</f>
        <v>0</v>
      </c>
      <c r="T8" s="79">
        <f>Q8*'Нормы по школам'!E9/'Нормы по школам'!C9</f>
        <v>0</v>
      </c>
      <c r="U8" s="79">
        <f>Q8*'Нормы по школам'!F9/'Нормы по школам'!C9</f>
        <v>0</v>
      </c>
      <c r="V8" s="80">
        <f>Q8*'Нормы по школам'!G9/'Нормы по школам'!C9</f>
        <v>0</v>
      </c>
      <c r="W8" s="124"/>
      <c r="X8" s="126">
        <f t="shared" si="2"/>
        <v>0</v>
      </c>
      <c r="Y8" s="114">
        <f>X8/('Нормы по школам'!I9/100*35)*100</f>
        <v>0</v>
      </c>
      <c r="Z8" s="81">
        <f>X8*'Нормы по школам'!J9/'Нормы по школам'!I9</f>
        <v>0</v>
      </c>
      <c r="AA8" s="81">
        <f>X8*'Нормы по школам'!K9/'Нормы по школам'!I9</f>
        <v>0</v>
      </c>
      <c r="AB8" s="81">
        <f>X8*'Нормы по школам'!L9/'Нормы по школам'!I9</f>
        <v>0</v>
      </c>
      <c r="AC8" s="82">
        <f>X8*'Нормы по школам'!M9/'Нормы по школам'!I9</f>
        <v>0</v>
      </c>
      <c r="AD8" s="121"/>
      <c r="AE8" s="118">
        <f>AD8</f>
        <v>0</v>
      </c>
      <c r="AF8" s="114">
        <f>AE8/('Нормы по школам'!C9/100*60)*100</f>
        <v>0</v>
      </c>
      <c r="AG8" s="79">
        <f>AE8*'Нормы по школам'!D9/'Нормы по школам'!C9</f>
        <v>0</v>
      </c>
      <c r="AH8" s="79">
        <f>AE8*'Нормы по школам'!E9/'Нормы по школам'!C9</f>
        <v>0</v>
      </c>
      <c r="AI8" s="79">
        <f>AE8*'Нормы по школам'!F9/'Нормы по школам'!C9</f>
        <v>0</v>
      </c>
      <c r="AJ8" s="80">
        <f>AE8*'Нормы по школам'!G9/'Нормы по школам'!C9</f>
        <v>0</v>
      </c>
      <c r="AK8" s="121"/>
      <c r="AL8" s="118">
        <f t="shared" si="3"/>
        <v>0</v>
      </c>
      <c r="AM8" s="114">
        <f>AL8/('Нормы по школам'!I9/100*60)*100</f>
        <v>0</v>
      </c>
      <c r="AN8" s="81">
        <f>AL8*'Нормы по школам'!J9/'Нормы по школам'!I9</f>
        <v>0</v>
      </c>
      <c r="AO8" s="81">
        <f>AL8*'Нормы по школам'!K9/'Нормы по школам'!I9</f>
        <v>0</v>
      </c>
      <c r="AP8" s="81">
        <f>AL8*'Нормы по школам'!L9/'Нормы по школам'!I9</f>
        <v>0</v>
      </c>
      <c r="AQ8" s="82">
        <f>AL8*'Нормы по школам'!M9/'Нормы по школам'!I9</f>
        <v>0</v>
      </c>
    </row>
    <row r="9" spans="1:43" ht="15" customHeight="1">
      <c r="A9" s="92" t="s">
        <v>8</v>
      </c>
      <c r="B9" s="102"/>
      <c r="C9" s="118">
        <f>B9*'Нормы по школам'!C10/'Нормы по школам'!B10</f>
        <v>0</v>
      </c>
      <c r="D9" s="114">
        <f>C9/('Нормы по школам'!C10/100*25)*100</f>
        <v>0</v>
      </c>
      <c r="E9" s="79">
        <f>C9*'Нормы по школам'!D10/'Нормы по школам'!C10</f>
        <v>0</v>
      </c>
      <c r="F9" s="79">
        <f>C9*'Нормы по школам'!E10/'Нормы по школам'!C10</f>
        <v>0</v>
      </c>
      <c r="G9" s="79">
        <f>C9*'Нормы по школам'!F10/'Нормы по школам'!C10</f>
        <v>0</v>
      </c>
      <c r="H9" s="80">
        <f>C9*'Нормы по школам'!G10/'Нормы по школам'!C10</f>
        <v>0</v>
      </c>
      <c r="I9" s="102"/>
      <c r="J9" s="118">
        <f>I9*'Нормы по школам'!I10/'Нормы по школам'!H10</f>
        <v>0</v>
      </c>
      <c r="K9" s="114">
        <f>J9/('Нормы по школам'!I10/100*25)*100</f>
        <v>0</v>
      </c>
      <c r="L9" s="81">
        <f>J9*'Нормы по школам'!J10/'Нормы по школам'!I10</f>
        <v>0</v>
      </c>
      <c r="M9" s="81">
        <f>J9*'Нормы по школам'!K10/'Нормы по школам'!I10</f>
        <v>0</v>
      </c>
      <c r="N9" s="81">
        <f>J9*'Нормы по школам'!L10/'Нормы по школам'!I10</f>
        <v>0</v>
      </c>
      <c r="O9" s="82">
        <f>J9*'Нормы по школам'!M10/'Нормы по школам'!I10</f>
        <v>0</v>
      </c>
      <c r="P9" s="124"/>
      <c r="Q9" s="118">
        <f>P9*'Нормы по школам'!C10/'Нормы по школам'!B10</f>
        <v>0</v>
      </c>
      <c r="R9" s="114">
        <f>Q9/('Нормы по школам'!C10/100*35)*100</f>
        <v>0</v>
      </c>
      <c r="S9" s="79">
        <f>Q9*'Нормы по школам'!D10/'Нормы по школам'!C10</f>
        <v>0</v>
      </c>
      <c r="T9" s="79">
        <f>Q9*'Нормы по школам'!E10/'Нормы по школам'!C10</f>
        <v>0</v>
      </c>
      <c r="U9" s="79">
        <f>Q9*'Нормы по школам'!F10/'Нормы по школам'!C10</f>
        <v>0</v>
      </c>
      <c r="V9" s="80">
        <f>Q9*'Нормы по школам'!G10/'Нормы по школам'!C10</f>
        <v>0</v>
      </c>
      <c r="W9" s="124"/>
      <c r="X9" s="126">
        <f>W9*'Нормы по школам'!I10/'Нормы по школам'!H10</f>
        <v>0</v>
      </c>
      <c r="Y9" s="114">
        <f>X9/('Нормы по школам'!I10/100*35)*100</f>
        <v>0</v>
      </c>
      <c r="Z9" s="81">
        <f>X9*'Нормы по школам'!J10/'Нормы по школам'!I10</f>
        <v>0</v>
      </c>
      <c r="AA9" s="81">
        <f>X9*'Нормы по школам'!K10/'Нормы по школам'!I10</f>
        <v>0</v>
      </c>
      <c r="AB9" s="81">
        <f>X9*'Нормы по школам'!L10/'Нормы по школам'!I10</f>
        <v>0</v>
      </c>
      <c r="AC9" s="82">
        <f>X9*'Нормы по школам'!M10/'Нормы по школам'!I10</f>
        <v>0</v>
      </c>
      <c r="AD9" s="121"/>
      <c r="AE9" s="118">
        <f>AD9*'Нормы по школам'!C10/'Нормы по школам'!B10</f>
        <v>0</v>
      </c>
      <c r="AF9" s="114">
        <f>AE9/('Нормы по школам'!C10/100*60)*100</f>
        <v>0</v>
      </c>
      <c r="AG9" s="79">
        <f>AE9*'Нормы по школам'!D10/'Нормы по школам'!C10</f>
        <v>0</v>
      </c>
      <c r="AH9" s="79">
        <f>AE9*'Нормы по школам'!E10/'Нормы по школам'!C10</f>
        <v>0</v>
      </c>
      <c r="AI9" s="79">
        <f>AE9*'Нормы по школам'!F10/'Нормы по школам'!C10</f>
        <v>0</v>
      </c>
      <c r="AJ9" s="80">
        <f>AE9*'Нормы по школам'!G10/'Нормы по школам'!C10</f>
        <v>0</v>
      </c>
      <c r="AK9" s="121"/>
      <c r="AL9" s="118">
        <f>AK9*'Нормы по школам'!I10/'Нормы по школам'!H10</f>
        <v>0</v>
      </c>
      <c r="AM9" s="114">
        <f>AL9/('Нормы по школам'!I10/100*60)*100</f>
        <v>0</v>
      </c>
      <c r="AN9" s="81">
        <f>AL9*'Нормы по школам'!J10/'Нормы по школам'!I10</f>
        <v>0</v>
      </c>
      <c r="AO9" s="81">
        <f>AL9*'Нормы по школам'!K10/'Нормы по школам'!I10</f>
        <v>0</v>
      </c>
      <c r="AP9" s="81">
        <f>AL9*'Нормы по школам'!L10/'Нормы по школам'!I10</f>
        <v>0</v>
      </c>
      <c r="AQ9" s="82">
        <f>AL9*'Нормы по школам'!M10/'Нормы по школам'!I10</f>
        <v>0</v>
      </c>
    </row>
    <row r="10" spans="1:43" ht="15" customHeight="1">
      <c r="A10" s="92" t="s">
        <v>25</v>
      </c>
      <c r="B10" s="102"/>
      <c r="C10" s="118">
        <f>B10*'Нормы по школам'!C11/'Нормы по школам'!B11</f>
        <v>0</v>
      </c>
      <c r="D10" s="114">
        <f>C10/('Нормы по школам'!C11/100*25)*100</f>
        <v>0</v>
      </c>
      <c r="E10" s="79">
        <f>C10*'Нормы по школам'!D11/'Нормы по школам'!C11</f>
        <v>0</v>
      </c>
      <c r="F10" s="79">
        <f>C10*'Нормы по школам'!E11/'Нормы по школам'!C11</f>
        <v>0</v>
      </c>
      <c r="G10" s="79">
        <f>C10*'Нормы по школам'!F11/'Нормы по школам'!C11</f>
        <v>0</v>
      </c>
      <c r="H10" s="80">
        <f>C10*'Нормы по школам'!G11/'Нормы по школам'!C11</f>
        <v>0</v>
      </c>
      <c r="I10" s="102"/>
      <c r="J10" s="118">
        <f>I10*'Нормы по школам'!I11/'Нормы по школам'!H11</f>
        <v>0</v>
      </c>
      <c r="K10" s="114">
        <f>J10/('Нормы по школам'!I11/100*25)*100</f>
        <v>0</v>
      </c>
      <c r="L10" s="81">
        <f>J10*'Нормы по школам'!J11/'Нормы по школам'!I11</f>
        <v>0</v>
      </c>
      <c r="M10" s="81">
        <f>J10*'Нормы по школам'!K11/'Нормы по школам'!I11</f>
        <v>0</v>
      </c>
      <c r="N10" s="81">
        <f>J10*'Нормы по школам'!L11/'Нормы по школам'!I11</f>
        <v>0</v>
      </c>
      <c r="O10" s="82">
        <f>J10*'Нормы по школам'!M11/'Нормы по школам'!I11</f>
        <v>0</v>
      </c>
      <c r="P10" s="124"/>
      <c r="Q10" s="118">
        <f>P10*'Нормы по школам'!C11/'Нормы по школам'!B11</f>
        <v>0</v>
      </c>
      <c r="R10" s="114">
        <f>Q10/('Нормы по школам'!C11/100*35)*100</f>
        <v>0</v>
      </c>
      <c r="S10" s="79">
        <f>Q10*'Нормы по школам'!D11/'Нормы по школам'!C11</f>
        <v>0</v>
      </c>
      <c r="T10" s="79">
        <f>Q10*'Нормы по школам'!E11/'Нормы по школам'!C11</f>
        <v>0</v>
      </c>
      <c r="U10" s="79">
        <f>Q10*'Нормы по школам'!F11/'Нормы по школам'!C11</f>
        <v>0</v>
      </c>
      <c r="V10" s="80">
        <f>Q10*'Нормы по школам'!G11/'Нормы по школам'!C11</f>
        <v>0</v>
      </c>
      <c r="W10" s="124"/>
      <c r="X10" s="126">
        <f>W10*'Нормы по школам'!I11/'Нормы по школам'!H11</f>
        <v>0</v>
      </c>
      <c r="Y10" s="114">
        <f>X10/('Нормы по школам'!I11/100*35)*100</f>
        <v>0</v>
      </c>
      <c r="Z10" s="81">
        <f>X10*'Нормы по школам'!J11/'Нормы по школам'!I11</f>
        <v>0</v>
      </c>
      <c r="AA10" s="81">
        <f>X10*'Нормы по школам'!K11/'Нормы по школам'!I11</f>
        <v>0</v>
      </c>
      <c r="AB10" s="81">
        <f>X10*'Нормы по школам'!L11/'Нормы по школам'!I11</f>
        <v>0</v>
      </c>
      <c r="AC10" s="82">
        <f>X10*'Нормы по школам'!M11/'Нормы по школам'!I11</f>
        <v>0</v>
      </c>
      <c r="AD10" s="121"/>
      <c r="AE10" s="118">
        <f>AD10*'Нормы по школам'!C11/'Нормы по школам'!B11</f>
        <v>0</v>
      </c>
      <c r="AF10" s="114">
        <f>AE10/('Нормы по школам'!C11/100*60)*100</f>
        <v>0</v>
      </c>
      <c r="AG10" s="79">
        <f>AE10*'Нормы по школам'!D11/'Нормы по школам'!C11</f>
        <v>0</v>
      </c>
      <c r="AH10" s="79">
        <f>AE10*'Нормы по школам'!E11/'Нормы по школам'!C11</f>
        <v>0</v>
      </c>
      <c r="AI10" s="79">
        <f>AE10*'Нормы по школам'!F11/'Нормы по школам'!C11</f>
        <v>0</v>
      </c>
      <c r="AJ10" s="80">
        <f>AE10*'Нормы по школам'!G11/'Нормы по школам'!C11</f>
        <v>0</v>
      </c>
      <c r="AK10" s="121"/>
      <c r="AL10" s="118">
        <f>AK10*'Нормы по школам'!I11/'Нормы по школам'!H11</f>
        <v>0</v>
      </c>
      <c r="AM10" s="114">
        <f>AL10/('Нормы по школам'!I11/100*60)*100</f>
        <v>0</v>
      </c>
      <c r="AN10" s="81">
        <f>AL10*'Нормы по школам'!J11/'Нормы по школам'!I11</f>
        <v>0</v>
      </c>
      <c r="AO10" s="81">
        <f>AL10*'Нормы по школам'!K11/'Нормы по школам'!I11</f>
        <v>0</v>
      </c>
      <c r="AP10" s="81">
        <f>AL10*'Нормы по школам'!L11/'Нормы по школам'!I11</f>
        <v>0</v>
      </c>
      <c r="AQ10" s="82">
        <f>AL10*'Нормы по школам'!M11/'Нормы по школам'!I11</f>
        <v>0</v>
      </c>
    </row>
    <row r="11" spans="1:43" ht="15" customHeight="1">
      <c r="A11" s="92" t="s">
        <v>9</v>
      </c>
      <c r="B11" s="102"/>
      <c r="C11" s="118">
        <f>B11*'Нормы по школам'!C12/'Нормы по школам'!B12</f>
        <v>0</v>
      </c>
      <c r="D11" s="114">
        <f>C11/('Нормы по школам'!C12/100*25)*100</f>
        <v>0</v>
      </c>
      <c r="E11" s="79">
        <f>C11*'Нормы по школам'!D12/'Нормы по школам'!C12</f>
        <v>0</v>
      </c>
      <c r="F11" s="79">
        <f>C11*'Нормы по школам'!E12/'Нормы по школам'!C12</f>
        <v>0</v>
      </c>
      <c r="G11" s="79">
        <f>C11*'Нормы по школам'!F12/'Нормы по школам'!C12</f>
        <v>0</v>
      </c>
      <c r="H11" s="80">
        <f>C11*'Нормы по школам'!G12/'Нормы по школам'!C12</f>
        <v>0</v>
      </c>
      <c r="I11" s="102"/>
      <c r="J11" s="118">
        <f>I11*'Нормы по школам'!I12/'Нормы по школам'!H12</f>
        <v>0</v>
      </c>
      <c r="K11" s="114">
        <f>J11/('Нормы по школам'!I12/100*25)*100</f>
        <v>0</v>
      </c>
      <c r="L11" s="81">
        <f>J11*'Нормы по школам'!J12/'Нормы по школам'!I12</f>
        <v>0</v>
      </c>
      <c r="M11" s="81">
        <f>J11*'Нормы по школам'!K12/'Нормы по школам'!I12</f>
        <v>0</v>
      </c>
      <c r="N11" s="81">
        <f>J11*'Нормы по школам'!L12/'Нормы по школам'!I12</f>
        <v>0</v>
      </c>
      <c r="O11" s="82">
        <f>J11*'Нормы по школам'!M12/'Нормы по школам'!I12</f>
        <v>0</v>
      </c>
      <c r="P11" s="124"/>
      <c r="Q11" s="118">
        <f>P11*'Нормы по школам'!C12/'Нормы по школам'!B12</f>
        <v>0</v>
      </c>
      <c r="R11" s="114">
        <f>Q11/('Нормы по школам'!C12/100*35)*100</f>
        <v>0</v>
      </c>
      <c r="S11" s="79">
        <f>Q11*'Нормы по школам'!D12/'Нормы по школам'!C12</f>
        <v>0</v>
      </c>
      <c r="T11" s="79">
        <f>Q11*'Нормы по школам'!E12/'Нормы по школам'!C12</f>
        <v>0</v>
      </c>
      <c r="U11" s="79">
        <f>Q11*'Нормы по школам'!F12/'Нормы по школам'!C12</f>
        <v>0</v>
      </c>
      <c r="V11" s="80">
        <f>Q11*'Нормы по школам'!G12/'Нормы по школам'!C12</f>
        <v>0</v>
      </c>
      <c r="W11" s="124"/>
      <c r="X11" s="126">
        <f>W11*'Нормы по школам'!I12/'Нормы по школам'!H12</f>
        <v>0</v>
      </c>
      <c r="Y11" s="114">
        <f>X11/('Нормы по школам'!I12/100*35)*100</f>
        <v>0</v>
      </c>
      <c r="Z11" s="81">
        <f>X11*'Нормы по школам'!J12/'Нормы по школам'!I12</f>
        <v>0</v>
      </c>
      <c r="AA11" s="81">
        <f>X11*'Нормы по школам'!K12/'Нормы по школам'!I12</f>
        <v>0</v>
      </c>
      <c r="AB11" s="81">
        <f>X11*'Нормы по школам'!L12/'Нормы по школам'!I12</f>
        <v>0</v>
      </c>
      <c r="AC11" s="82">
        <f>X11*'Нормы по школам'!M12/'Нормы по школам'!I12</f>
        <v>0</v>
      </c>
      <c r="AD11" s="121"/>
      <c r="AE11" s="118">
        <f>AD11*'Нормы по школам'!C12/'Нормы по школам'!B12</f>
        <v>0</v>
      </c>
      <c r="AF11" s="114">
        <f>AE11/('Нормы по школам'!C12/100*60)*100</f>
        <v>0</v>
      </c>
      <c r="AG11" s="79">
        <f>AE11*'Нормы по школам'!D12/'Нормы по школам'!C12</f>
        <v>0</v>
      </c>
      <c r="AH11" s="79">
        <f>AE11*'Нормы по школам'!E12/'Нормы по школам'!C12</f>
        <v>0</v>
      </c>
      <c r="AI11" s="79">
        <f>AE11*'Нормы по школам'!F12/'Нормы по школам'!C12</f>
        <v>0</v>
      </c>
      <c r="AJ11" s="80">
        <f>AE11*'Нормы по школам'!G12/'Нормы по школам'!C12</f>
        <v>0</v>
      </c>
      <c r="AK11" s="121"/>
      <c r="AL11" s="118">
        <f>AK11*'Нормы по школам'!I12/'Нормы по школам'!H12</f>
        <v>0</v>
      </c>
      <c r="AM11" s="114">
        <f>AL11/('Нормы по школам'!I12/100*60)*100</f>
        <v>0</v>
      </c>
      <c r="AN11" s="81">
        <f>AL11*'Нормы по школам'!J12/'Нормы по школам'!I12</f>
        <v>0</v>
      </c>
      <c r="AO11" s="81">
        <f>AL11*'Нормы по школам'!K12/'Нормы по школам'!I12</f>
        <v>0</v>
      </c>
      <c r="AP11" s="81">
        <f>AL11*'Нормы по школам'!L12/'Нормы по школам'!I12</f>
        <v>0</v>
      </c>
      <c r="AQ11" s="82">
        <f>AL11*'Нормы по школам'!M12/'Нормы по школам'!I12</f>
        <v>0</v>
      </c>
    </row>
    <row r="12" spans="1:43" ht="15" customHeight="1">
      <c r="A12" s="92" t="s">
        <v>62</v>
      </c>
      <c r="B12" s="102"/>
      <c r="C12" s="118">
        <f t="shared" si="0"/>
        <v>0</v>
      </c>
      <c r="D12" s="114">
        <f>C12/('Нормы по школам'!C13/100*25)*100</f>
        <v>0</v>
      </c>
      <c r="E12" s="79">
        <f>C12*'Нормы по школам'!D13/'Нормы по школам'!C13</f>
        <v>0</v>
      </c>
      <c r="F12" s="79">
        <f>C12*'Нормы по школам'!E13/'Нормы по школам'!C13</f>
        <v>0</v>
      </c>
      <c r="G12" s="79">
        <f>C12*'Нормы по школам'!F13/'Нормы по школам'!C13</f>
        <v>0</v>
      </c>
      <c r="H12" s="80">
        <f>C12*'Нормы по школам'!G13/'Нормы по школам'!C13</f>
        <v>0</v>
      </c>
      <c r="I12" s="102"/>
      <c r="J12" s="118">
        <f t="shared" si="1"/>
        <v>0</v>
      </c>
      <c r="K12" s="114">
        <f>J12/('Нормы по школам'!I13/100*25)*100</f>
        <v>0</v>
      </c>
      <c r="L12" s="81">
        <f>J12*'Нормы по школам'!J13/'Нормы по школам'!I13</f>
        <v>0</v>
      </c>
      <c r="M12" s="81">
        <f>J12*'Нормы по школам'!K13/'Нормы по школам'!I13</f>
        <v>0</v>
      </c>
      <c r="N12" s="81">
        <f>J12*'Нормы по школам'!L13/'Нормы по школам'!I13</f>
        <v>0</v>
      </c>
      <c r="O12" s="82">
        <f>J12*'Нормы по школам'!M13/'Нормы по школам'!I13</f>
        <v>0</v>
      </c>
      <c r="P12" s="124"/>
      <c r="Q12" s="118">
        <f>P12</f>
        <v>0</v>
      </c>
      <c r="R12" s="114">
        <f>Q12/('Нормы по школам'!C13/100*35)*100</f>
        <v>0</v>
      </c>
      <c r="S12" s="79">
        <f>Q12*'Нормы по школам'!D13/'Нормы по школам'!C13</f>
        <v>0</v>
      </c>
      <c r="T12" s="79">
        <f>Q12*'Нормы по школам'!E13/'Нормы по школам'!C13</f>
        <v>0</v>
      </c>
      <c r="U12" s="79">
        <f>Q12*'Нормы по школам'!F13/'Нормы по школам'!C13</f>
        <v>0</v>
      </c>
      <c r="V12" s="80">
        <f>Q12*'Нормы по школам'!G13/'Нормы по школам'!C13</f>
        <v>0</v>
      </c>
      <c r="W12" s="124"/>
      <c r="X12" s="126">
        <f t="shared" si="2"/>
        <v>0</v>
      </c>
      <c r="Y12" s="114">
        <f>X12/('Нормы по школам'!I13/100*35)*100</f>
        <v>0</v>
      </c>
      <c r="Z12" s="81">
        <f>X12*'Нормы по школам'!J13/'Нормы по школам'!I13</f>
        <v>0</v>
      </c>
      <c r="AA12" s="81">
        <f>X12*'Нормы по школам'!K13/'Нормы по школам'!I13</f>
        <v>0</v>
      </c>
      <c r="AB12" s="81">
        <f>X12*'Нормы по школам'!L13/'Нормы по школам'!I13</f>
        <v>0</v>
      </c>
      <c r="AC12" s="82">
        <f>X12*'Нормы по школам'!M13/'Нормы по школам'!I13</f>
        <v>0</v>
      </c>
      <c r="AD12" s="121"/>
      <c r="AE12" s="118">
        <f>AD12</f>
        <v>0</v>
      </c>
      <c r="AF12" s="114">
        <f>AE12/('Нормы по школам'!C13/100*60)*100</f>
        <v>0</v>
      </c>
      <c r="AG12" s="79">
        <f>AE12*'Нормы по школам'!D13/'Нормы по школам'!C13</f>
        <v>0</v>
      </c>
      <c r="AH12" s="79">
        <f>AE12*'Нормы по школам'!E13/'Нормы по школам'!C13</f>
        <v>0</v>
      </c>
      <c r="AI12" s="79">
        <f>AE12*'Нормы по школам'!F13/'Нормы по школам'!C13</f>
        <v>0</v>
      </c>
      <c r="AJ12" s="80">
        <f>AE12*'Нормы по школам'!G13/'Нормы по школам'!C13</f>
        <v>0</v>
      </c>
      <c r="AK12" s="121"/>
      <c r="AL12" s="118">
        <f t="shared" si="3"/>
        <v>0</v>
      </c>
      <c r="AM12" s="114">
        <f>AL12/('Нормы по школам'!I13/100*60)*100</f>
        <v>0</v>
      </c>
      <c r="AN12" s="81">
        <f>AL12*'Нормы по школам'!J13/'Нормы по школам'!I13</f>
        <v>0</v>
      </c>
      <c r="AO12" s="81">
        <f>AL12*'Нормы по школам'!K13/'Нормы по школам'!I13</f>
        <v>0</v>
      </c>
      <c r="AP12" s="81">
        <f>AL12*'Нормы по школам'!L13/'Нормы по школам'!I13</f>
        <v>0</v>
      </c>
      <c r="AQ12" s="82">
        <f>AL12*'Нормы по школам'!M13/'Нормы по школам'!I13</f>
        <v>0</v>
      </c>
    </row>
    <row r="13" spans="1:43" ht="15" customHeight="1">
      <c r="A13" s="111" t="s">
        <v>74</v>
      </c>
      <c r="B13" s="102"/>
      <c r="C13" s="118">
        <f t="shared" si="0"/>
        <v>0</v>
      </c>
      <c r="D13" s="114">
        <f>C13/('Нормы по школам'!C14/100*25)*100</f>
        <v>0</v>
      </c>
      <c r="E13" s="79">
        <f>C13*'Нормы по школам'!D14/'Нормы по школам'!C14</f>
        <v>0</v>
      </c>
      <c r="F13" s="79">
        <f>C13*'Нормы по школам'!E14/'Нормы по школам'!C14</f>
        <v>0</v>
      </c>
      <c r="G13" s="79">
        <f>C13*'Нормы по школам'!F14/'Нормы по школам'!C14</f>
        <v>0</v>
      </c>
      <c r="H13" s="80">
        <f>C13*'Нормы по школам'!G14/'Нормы по школам'!C14</f>
        <v>0</v>
      </c>
      <c r="I13" s="102"/>
      <c r="J13" s="118">
        <f t="shared" si="1"/>
        <v>0</v>
      </c>
      <c r="K13" s="114">
        <f>J13/('Нормы по школам'!I14/100*25)*100</f>
        <v>0</v>
      </c>
      <c r="L13" s="81">
        <f>J13*'Нормы по школам'!J14/'Нормы по школам'!I14</f>
        <v>0</v>
      </c>
      <c r="M13" s="81">
        <f>J13*'Нормы по школам'!K14/'Нормы по школам'!I14</f>
        <v>0</v>
      </c>
      <c r="N13" s="81">
        <f>J13*'Нормы по школам'!L14/'Нормы по школам'!I14</f>
        <v>0</v>
      </c>
      <c r="O13" s="82">
        <f>J13*'Нормы по школам'!M14/'Нормы по школам'!I14</f>
        <v>0</v>
      </c>
      <c r="P13" s="124"/>
      <c r="Q13" s="118">
        <f>P13</f>
        <v>0</v>
      </c>
      <c r="R13" s="114">
        <f>Q13/('Нормы по школам'!C14/100*35)*100</f>
        <v>0</v>
      </c>
      <c r="S13" s="79">
        <f>Q13*'Нормы по школам'!D14/'Нормы по школам'!C14</f>
        <v>0</v>
      </c>
      <c r="T13" s="79">
        <f>Q13*'Нормы по школам'!E14/'Нормы по школам'!C14</f>
        <v>0</v>
      </c>
      <c r="U13" s="79">
        <f>Q13*'Нормы по школам'!F14/'Нормы по школам'!C14</f>
        <v>0</v>
      </c>
      <c r="V13" s="80">
        <f>Q13*'Нормы по школам'!G14/'Нормы по школам'!C14</f>
        <v>0</v>
      </c>
      <c r="W13" s="124"/>
      <c r="X13" s="126">
        <f t="shared" si="2"/>
        <v>0</v>
      </c>
      <c r="Y13" s="114">
        <f>X13/('Нормы по школам'!I14/100*35)*100</f>
        <v>0</v>
      </c>
      <c r="Z13" s="81">
        <f>X13*'Нормы по школам'!J14/'Нормы по школам'!I14</f>
        <v>0</v>
      </c>
      <c r="AA13" s="81">
        <f>X13*'Нормы по школам'!K14/'Нормы по школам'!I14</f>
        <v>0</v>
      </c>
      <c r="AB13" s="81">
        <f>X13*'Нормы по школам'!L14/'Нормы по школам'!I14</f>
        <v>0</v>
      </c>
      <c r="AC13" s="82">
        <f>X13*'Нормы по школам'!M14/'Нормы по школам'!I14</f>
        <v>0</v>
      </c>
      <c r="AD13" s="121"/>
      <c r="AE13" s="118">
        <f>AD13</f>
        <v>0</v>
      </c>
      <c r="AF13" s="114">
        <f>AE13/('Нормы по школам'!C14/100*60)*100</f>
        <v>0</v>
      </c>
      <c r="AG13" s="79">
        <f>AE13*'Нормы по школам'!D14/'Нормы по школам'!C14</f>
        <v>0</v>
      </c>
      <c r="AH13" s="79">
        <f>AE13*'Нормы по школам'!E14/'Нормы по школам'!C14</f>
        <v>0</v>
      </c>
      <c r="AI13" s="79">
        <f>AE13*'Нормы по школам'!F14/'Нормы по школам'!C14</f>
        <v>0</v>
      </c>
      <c r="AJ13" s="80">
        <f>AE13*'Нормы по школам'!G14/'Нормы по школам'!C14</f>
        <v>0</v>
      </c>
      <c r="AK13" s="121"/>
      <c r="AL13" s="118">
        <f t="shared" si="3"/>
        <v>0</v>
      </c>
      <c r="AM13" s="114">
        <f>AL13/('Нормы по школам'!I14/100*60)*100</f>
        <v>0</v>
      </c>
      <c r="AN13" s="81">
        <f>AL13*'Нормы по школам'!J14/'Нормы по школам'!I14</f>
        <v>0</v>
      </c>
      <c r="AO13" s="81">
        <f>AL13*'Нормы по школам'!K14/'Нормы по школам'!I14</f>
        <v>0</v>
      </c>
      <c r="AP13" s="81">
        <f>AL13*'Нормы по школам'!L14/'Нормы по школам'!I14</f>
        <v>0</v>
      </c>
      <c r="AQ13" s="82">
        <f>AL13*'Нормы по школам'!M14/'Нормы по школам'!I14</f>
        <v>0</v>
      </c>
    </row>
    <row r="14" spans="1:43" ht="15" customHeight="1">
      <c r="A14" s="92" t="s">
        <v>59</v>
      </c>
      <c r="B14" s="102"/>
      <c r="C14" s="118">
        <f>B14*'Нормы по школам'!C15/'Нормы по школам'!B15</f>
        <v>0</v>
      </c>
      <c r="D14" s="114">
        <f>C14/('Нормы по школам'!C15/100*25)*100</f>
        <v>0</v>
      </c>
      <c r="E14" s="79">
        <f>C14*'Нормы по школам'!D15/'Нормы по школам'!C15</f>
        <v>0</v>
      </c>
      <c r="F14" s="79">
        <f>C14*'Нормы по школам'!E15/'Нормы по школам'!C15</f>
        <v>0</v>
      </c>
      <c r="G14" s="79">
        <f>C14*'Нормы по школам'!F15/'Нормы по школам'!C15</f>
        <v>0</v>
      </c>
      <c r="H14" s="80">
        <f>C14*'Нормы по школам'!G15/'Нормы по школам'!C15</f>
        <v>0</v>
      </c>
      <c r="I14" s="102"/>
      <c r="J14" s="118">
        <f>I14*'Нормы по школам'!I15/'Нормы по школам'!H15</f>
        <v>0</v>
      </c>
      <c r="K14" s="114">
        <f>J14/('Нормы по школам'!I15/100*25)*100</f>
        <v>0</v>
      </c>
      <c r="L14" s="81">
        <f>J14*'Нормы по школам'!J15/'Нормы по школам'!I15</f>
        <v>0</v>
      </c>
      <c r="M14" s="81">
        <f>J14*'Нормы по школам'!K15/'Нормы по школам'!I15</f>
        <v>0</v>
      </c>
      <c r="N14" s="81">
        <f>J14*'Нормы по школам'!L15/'Нормы по школам'!I15</f>
        <v>0</v>
      </c>
      <c r="O14" s="82">
        <f>J14*'Нормы по школам'!M15/'Нормы по школам'!I15</f>
        <v>0</v>
      </c>
      <c r="P14" s="124"/>
      <c r="Q14" s="118">
        <f>P14*'Нормы по школам'!C15/'Нормы по школам'!B15</f>
        <v>0</v>
      </c>
      <c r="R14" s="114">
        <f>Q14/('Нормы по школам'!C15/100*35)*100</f>
        <v>0</v>
      </c>
      <c r="S14" s="79">
        <f>Q14*'Нормы по школам'!D15/'Нормы по школам'!C15</f>
        <v>0</v>
      </c>
      <c r="T14" s="79">
        <f>Q14*'Нормы по школам'!E15/'Нормы по школам'!C15</f>
        <v>0</v>
      </c>
      <c r="U14" s="79">
        <f>Q14*'Нормы по школам'!F15/'Нормы по школам'!C15</f>
        <v>0</v>
      </c>
      <c r="V14" s="80">
        <f>Q14*'Нормы по школам'!G15/'Нормы по школам'!C15</f>
        <v>0</v>
      </c>
      <c r="W14" s="124"/>
      <c r="X14" s="126">
        <f>W14*'Нормы по школам'!I15/'Нормы по школам'!H15</f>
        <v>0</v>
      </c>
      <c r="Y14" s="114">
        <f>X14/('Нормы по школам'!I15/100*35)*100</f>
        <v>0</v>
      </c>
      <c r="Z14" s="81">
        <f>X14*'Нормы по школам'!J15/'Нормы по школам'!I15</f>
        <v>0</v>
      </c>
      <c r="AA14" s="81">
        <f>X14*'Нормы по школам'!K15/'Нормы по школам'!I15</f>
        <v>0</v>
      </c>
      <c r="AB14" s="81">
        <f>X14*'Нормы по школам'!L15/'Нормы по школам'!I15</f>
        <v>0</v>
      </c>
      <c r="AC14" s="82">
        <f>X14*'Нормы по школам'!M15/'Нормы по школам'!I15</f>
        <v>0</v>
      </c>
      <c r="AD14" s="121"/>
      <c r="AE14" s="118">
        <f>AD14*'Нормы по школам'!C15/'Нормы по школам'!B15</f>
        <v>0</v>
      </c>
      <c r="AF14" s="114">
        <f>AE14/('Нормы по школам'!C15/100*60)*100</f>
        <v>0</v>
      </c>
      <c r="AG14" s="79">
        <f>AE14*'Нормы по школам'!D15/'Нормы по школам'!C15</f>
        <v>0</v>
      </c>
      <c r="AH14" s="79">
        <f>AE14*'Нормы по школам'!E15/'Нормы по школам'!C15</f>
        <v>0</v>
      </c>
      <c r="AI14" s="79">
        <f>AE14*'Нормы по школам'!F15/'Нормы по школам'!C15</f>
        <v>0</v>
      </c>
      <c r="AJ14" s="80">
        <f>AE14*'Нормы по школам'!G15/'Нормы по школам'!C15</f>
        <v>0</v>
      </c>
      <c r="AK14" s="121"/>
      <c r="AL14" s="118">
        <f>AK14*'Нормы по школам'!I15/'Нормы по школам'!H15</f>
        <v>0</v>
      </c>
      <c r="AM14" s="114">
        <f>AL14/('Нормы по школам'!I15/100*60)*100</f>
        <v>0</v>
      </c>
      <c r="AN14" s="81">
        <f>AL14*'Нормы по школам'!J15/'Нормы по школам'!I15</f>
        <v>0</v>
      </c>
      <c r="AO14" s="81">
        <f>AL14*'Нормы по школам'!K15/'Нормы по школам'!I15</f>
        <v>0</v>
      </c>
      <c r="AP14" s="81">
        <f>AL14*'Нормы по школам'!L15/'Нормы по школам'!I15</f>
        <v>0</v>
      </c>
      <c r="AQ14" s="82">
        <f>AL14*'Нормы по школам'!M15/'Нормы по школам'!I15</f>
        <v>0</v>
      </c>
    </row>
    <row r="15" spans="1:43" ht="15" customHeight="1">
      <c r="A15" s="93" t="s">
        <v>54</v>
      </c>
      <c r="B15" s="102"/>
      <c r="C15" s="118">
        <f>B15*'Нормы по школам'!C16/'Нормы по школам'!B16</f>
        <v>0</v>
      </c>
      <c r="D15" s="114">
        <f>C15/('Нормы по школам'!C16/100*25)*100</f>
        <v>0</v>
      </c>
      <c r="E15" s="79">
        <f>C15*'Нормы по школам'!D16/'Нормы по школам'!C16</f>
        <v>0</v>
      </c>
      <c r="F15" s="79">
        <f>C15*'Нормы по школам'!E16/'Нормы по школам'!C16</f>
        <v>0</v>
      </c>
      <c r="G15" s="79">
        <f>C15*'Нормы по школам'!F16/'Нормы по школам'!C16</f>
        <v>0</v>
      </c>
      <c r="H15" s="80">
        <f>C15*'Нормы по школам'!G16/'Нормы по школам'!C16</f>
        <v>0</v>
      </c>
      <c r="I15" s="102"/>
      <c r="J15" s="118">
        <f>I15*'Нормы по школам'!I16/'Нормы по школам'!H16</f>
        <v>0</v>
      </c>
      <c r="K15" s="114">
        <f>J15/('Нормы по школам'!I16/100*25)*100</f>
        <v>0</v>
      </c>
      <c r="L15" s="81">
        <f>J15*'Нормы по школам'!J16/'Нормы по школам'!I16</f>
        <v>0</v>
      </c>
      <c r="M15" s="81">
        <f>J15*'Нормы по школам'!K16/'Нормы по школам'!I16</f>
        <v>0</v>
      </c>
      <c r="N15" s="81">
        <f>J15*'Нормы по школам'!L16/'Нормы по школам'!I16</f>
        <v>0</v>
      </c>
      <c r="O15" s="82">
        <f>J15*'Нормы по школам'!M16/'Нормы по школам'!I16</f>
        <v>0</v>
      </c>
      <c r="P15" s="124"/>
      <c r="Q15" s="118">
        <f>P15*'Нормы по школам'!C16/'Нормы по школам'!B16</f>
        <v>0</v>
      </c>
      <c r="R15" s="114">
        <f>Q15/('Нормы по школам'!C16/100*35)*100</f>
        <v>0</v>
      </c>
      <c r="S15" s="79">
        <f>Q15*'Нормы по школам'!D16/'Нормы по школам'!C16</f>
        <v>0</v>
      </c>
      <c r="T15" s="79">
        <f>Q15*'Нормы по школам'!E16/'Нормы по школам'!C16</f>
        <v>0</v>
      </c>
      <c r="U15" s="79">
        <f>Q15*'Нормы по школам'!F16/'Нормы по школам'!C16</f>
        <v>0</v>
      </c>
      <c r="V15" s="80">
        <f>Q15*'Нормы по школам'!G16/'Нормы по школам'!C16</f>
        <v>0</v>
      </c>
      <c r="W15" s="124"/>
      <c r="X15" s="126">
        <f>W15*'Нормы по школам'!I16/'Нормы по школам'!H16</f>
        <v>0</v>
      </c>
      <c r="Y15" s="114">
        <f>X15/('Нормы по школам'!I16/100*35)*100</f>
        <v>0</v>
      </c>
      <c r="Z15" s="81">
        <f>X15*'Нормы по школам'!J16/'Нормы по школам'!I16</f>
        <v>0</v>
      </c>
      <c r="AA15" s="81">
        <f>X15*'Нормы по школам'!K16/'Нормы по школам'!I16</f>
        <v>0</v>
      </c>
      <c r="AB15" s="81">
        <f>X15*'Нормы по школам'!L16/'Нормы по школам'!I16</f>
        <v>0</v>
      </c>
      <c r="AC15" s="82">
        <f>X15*'Нормы по школам'!M16/'Нормы по школам'!I16</f>
        <v>0</v>
      </c>
      <c r="AD15" s="121"/>
      <c r="AE15" s="118">
        <f>AD15*'Нормы по школам'!C16/'Нормы по школам'!B16</f>
        <v>0</v>
      </c>
      <c r="AF15" s="114">
        <f>AE15/('Нормы по школам'!C16/100*60)*100</f>
        <v>0</v>
      </c>
      <c r="AG15" s="79">
        <f>AE15*'Нормы по школам'!D16/'Нормы по школам'!C16</f>
        <v>0</v>
      </c>
      <c r="AH15" s="79">
        <f>AE15*'Нормы по школам'!E16/'Нормы по школам'!C16</f>
        <v>0</v>
      </c>
      <c r="AI15" s="79">
        <f>AE15*'Нормы по школам'!F16/'Нормы по школам'!C16</f>
        <v>0</v>
      </c>
      <c r="AJ15" s="80">
        <f>AE15*'Нормы по школам'!G16/'Нормы по школам'!C16</f>
        <v>0</v>
      </c>
      <c r="AK15" s="121"/>
      <c r="AL15" s="118">
        <f>AK15*'Нормы по школам'!I16/'Нормы по школам'!H16</f>
        <v>0</v>
      </c>
      <c r="AM15" s="114">
        <f>AL15/('Нормы по школам'!I16/100*60)*100</f>
        <v>0</v>
      </c>
      <c r="AN15" s="81">
        <f>AL15*'Нормы по школам'!J16/'Нормы по школам'!I16</f>
        <v>0</v>
      </c>
      <c r="AO15" s="81">
        <f>AL15*'Нормы по школам'!K16/'Нормы по школам'!I16</f>
        <v>0</v>
      </c>
      <c r="AP15" s="81">
        <f>AL15*'Нормы по школам'!L16/'Нормы по школам'!I16</f>
        <v>0</v>
      </c>
      <c r="AQ15" s="82">
        <f>AL15*'Нормы по школам'!M16/'Нормы по школам'!I16</f>
        <v>0</v>
      </c>
    </row>
    <row r="16" spans="1:43" ht="15" customHeight="1">
      <c r="A16" s="92" t="s">
        <v>60</v>
      </c>
      <c r="B16" s="102"/>
      <c r="C16" s="118">
        <f>B16*'Нормы по школам'!C17/'Нормы по школам'!B17</f>
        <v>0</v>
      </c>
      <c r="D16" s="114">
        <f>C16/('Нормы по школам'!C17/100*25)*100</f>
        <v>0</v>
      </c>
      <c r="E16" s="79">
        <f>C16*'Нормы по школам'!D17/'Нормы по школам'!C17</f>
        <v>0</v>
      </c>
      <c r="F16" s="79">
        <f>C16*'Нормы по школам'!E17/'Нормы по школам'!C17</f>
        <v>0</v>
      </c>
      <c r="G16" s="79">
        <f>C16*'Нормы по школам'!F17/'Нормы по школам'!C17</f>
        <v>0</v>
      </c>
      <c r="H16" s="80">
        <f>C16*'Нормы по школам'!G17/'Нормы по школам'!C17</f>
        <v>0</v>
      </c>
      <c r="I16" s="102"/>
      <c r="J16" s="118">
        <f>I16*'Нормы по школам'!I17/'Нормы по школам'!H17</f>
        <v>0</v>
      </c>
      <c r="K16" s="114">
        <f>J16/('Нормы по школам'!I17/100*25)*100</f>
        <v>0</v>
      </c>
      <c r="L16" s="81">
        <f>J16*'Нормы по школам'!J17/'Нормы по школам'!I17</f>
        <v>0</v>
      </c>
      <c r="M16" s="81">
        <f>J16*'Нормы по школам'!K17/'Нормы по школам'!I17</f>
        <v>0</v>
      </c>
      <c r="N16" s="81">
        <f>J16*'Нормы по школам'!L17/'Нормы по школам'!I17</f>
        <v>0</v>
      </c>
      <c r="O16" s="82">
        <f>J16*'Нормы по школам'!M17/'Нормы по школам'!I17</f>
        <v>0</v>
      </c>
      <c r="P16" s="124"/>
      <c r="Q16" s="118">
        <f>P16*'Нормы по школам'!C17/'Нормы по школам'!B17</f>
        <v>0</v>
      </c>
      <c r="R16" s="114">
        <f>Q16/('Нормы по школам'!C17/100*35)*100</f>
        <v>0</v>
      </c>
      <c r="S16" s="79">
        <f>Q16*'Нормы по школам'!D17/'Нормы по школам'!C17</f>
        <v>0</v>
      </c>
      <c r="T16" s="79">
        <f>Q16*'Нормы по школам'!E17/'Нормы по школам'!C17</f>
        <v>0</v>
      </c>
      <c r="U16" s="79">
        <f>Q16*'Нормы по школам'!F17/'Нормы по школам'!C17</f>
        <v>0</v>
      </c>
      <c r="V16" s="80">
        <f>Q16*'Нормы по школам'!G17/'Нормы по школам'!C17</f>
        <v>0</v>
      </c>
      <c r="W16" s="124"/>
      <c r="X16" s="126">
        <f>W16*'Нормы по школам'!I17/'Нормы по школам'!H17</f>
        <v>0</v>
      </c>
      <c r="Y16" s="114">
        <f>X16/('Нормы по школам'!I17/100*35)*100</f>
        <v>0</v>
      </c>
      <c r="Z16" s="81">
        <f>X16*'Нормы по школам'!J17/'Нормы по школам'!I17</f>
        <v>0</v>
      </c>
      <c r="AA16" s="81">
        <f>X16*'Нормы по школам'!K17/'Нормы по школам'!I17</f>
        <v>0</v>
      </c>
      <c r="AB16" s="81">
        <f>X16*'Нормы по школам'!L17/'Нормы по школам'!I17</f>
        <v>0</v>
      </c>
      <c r="AC16" s="82">
        <f>X16*'Нормы по школам'!M17/'Нормы по школам'!I17</f>
        <v>0</v>
      </c>
      <c r="AD16" s="121"/>
      <c r="AE16" s="118">
        <f>AD16*'Нормы по школам'!C17/'Нормы по школам'!B17</f>
        <v>0</v>
      </c>
      <c r="AF16" s="114">
        <f>AE16/('Нормы по школам'!C17/100*60)*100</f>
        <v>0</v>
      </c>
      <c r="AG16" s="79">
        <f>AE16*'Нормы по школам'!D17/'Нормы по школам'!C17</f>
        <v>0</v>
      </c>
      <c r="AH16" s="79">
        <f>AE16*'Нормы по школам'!E17/'Нормы по школам'!C17</f>
        <v>0</v>
      </c>
      <c r="AI16" s="79">
        <f>AE16*'Нормы по школам'!F17/'Нормы по школам'!C17</f>
        <v>0</v>
      </c>
      <c r="AJ16" s="80">
        <f>AE16*'Нормы по школам'!G17/'Нормы по школам'!C17</f>
        <v>0</v>
      </c>
      <c r="AK16" s="121"/>
      <c r="AL16" s="118">
        <f>AK16*'Нормы по школам'!I17/'Нормы по школам'!H17</f>
        <v>0</v>
      </c>
      <c r="AM16" s="114">
        <f>AL16/('Нормы по школам'!I17/100*60)*100</f>
        <v>0</v>
      </c>
      <c r="AN16" s="81">
        <f>AL16*'Нормы по школам'!J17/'Нормы по школам'!I17</f>
        <v>0</v>
      </c>
      <c r="AO16" s="81">
        <f>AL16*'Нормы по школам'!K17/'Нормы по школам'!I17</f>
        <v>0</v>
      </c>
      <c r="AP16" s="81">
        <f>AL16*'Нормы по школам'!L17/'Нормы по школам'!I17</f>
        <v>0</v>
      </c>
      <c r="AQ16" s="82">
        <f>AL16*'Нормы по школам'!M17/'Нормы по школам'!I17</f>
        <v>0</v>
      </c>
    </row>
    <row r="17" spans="1:43" ht="15" customHeight="1">
      <c r="A17" s="93" t="s">
        <v>61</v>
      </c>
      <c r="B17" s="102"/>
      <c r="C17" s="118">
        <f>B17*'Нормы по школам'!C18/'Нормы по школам'!B18</f>
        <v>0</v>
      </c>
      <c r="D17" s="114">
        <f>C17/('Нормы по школам'!C18/100*25)*100</f>
        <v>0</v>
      </c>
      <c r="E17" s="79">
        <f>C17*'Нормы по школам'!D18/'Нормы по школам'!C18</f>
        <v>0</v>
      </c>
      <c r="F17" s="79">
        <f>C17*'Нормы по школам'!E18/'Нормы по школам'!C18</f>
        <v>0</v>
      </c>
      <c r="G17" s="79">
        <f>C17*'Нормы по школам'!F18/'Нормы по школам'!C18</f>
        <v>0</v>
      </c>
      <c r="H17" s="80">
        <f>C17*'Нормы по школам'!G18/'Нормы по школам'!C18</f>
        <v>0</v>
      </c>
      <c r="I17" s="102"/>
      <c r="J17" s="118">
        <f>I17*'Нормы по школам'!I18/'Нормы по школам'!H18</f>
        <v>0</v>
      </c>
      <c r="K17" s="114">
        <f>J17/('Нормы по школам'!I18/100*25)*100</f>
        <v>0</v>
      </c>
      <c r="L17" s="81">
        <f>J17*'Нормы по школам'!J18/'Нормы по школам'!I18</f>
        <v>0</v>
      </c>
      <c r="M17" s="81">
        <f>J17*'Нормы по школам'!K18/'Нормы по школам'!I18</f>
        <v>0</v>
      </c>
      <c r="N17" s="81">
        <f>J17*'Нормы по школам'!L18/'Нормы по школам'!I18</f>
        <v>0</v>
      </c>
      <c r="O17" s="82">
        <f>J17*'Нормы по школам'!M18/'Нормы по школам'!I18</f>
        <v>0</v>
      </c>
      <c r="P17" s="124"/>
      <c r="Q17" s="118">
        <f>P17*'Нормы по школам'!C18/'Нормы по школам'!B18</f>
        <v>0</v>
      </c>
      <c r="R17" s="114">
        <f>Q17/('Нормы по школам'!C18/100*35)*100</f>
        <v>0</v>
      </c>
      <c r="S17" s="79">
        <f>Q17*'Нормы по школам'!D18/'Нормы по школам'!C18</f>
        <v>0</v>
      </c>
      <c r="T17" s="79">
        <f>Q17*'Нормы по школам'!E18/'Нормы по школам'!C18</f>
        <v>0</v>
      </c>
      <c r="U17" s="79">
        <f>Q17*'Нормы по школам'!F18/'Нормы по школам'!C18</f>
        <v>0</v>
      </c>
      <c r="V17" s="80">
        <f>Q17*'Нормы по школам'!G18/'Нормы по школам'!C18</f>
        <v>0</v>
      </c>
      <c r="W17" s="124"/>
      <c r="X17" s="126">
        <f>W17*'Нормы по школам'!I18/'Нормы по школам'!H18</f>
        <v>0</v>
      </c>
      <c r="Y17" s="114">
        <f>X17/('Нормы по школам'!I18/100*35)*100</f>
        <v>0</v>
      </c>
      <c r="Z17" s="81">
        <f>X17*'Нормы по школам'!J18/'Нормы по школам'!I18</f>
        <v>0</v>
      </c>
      <c r="AA17" s="81">
        <f>X17*'Нормы по школам'!K18/'Нормы по школам'!I18</f>
        <v>0</v>
      </c>
      <c r="AB17" s="81">
        <f>X17*'Нормы по школам'!L18/'Нормы по школам'!I18</f>
        <v>0</v>
      </c>
      <c r="AC17" s="82">
        <f>X17*'Нормы по школам'!M18/'Нормы по школам'!I18</f>
        <v>0</v>
      </c>
      <c r="AD17" s="121"/>
      <c r="AE17" s="118">
        <f>AD17*'Нормы по школам'!C18/'Нормы по школам'!B18</f>
        <v>0</v>
      </c>
      <c r="AF17" s="114">
        <f>AE17/('Нормы по школам'!C18/100*60)*100</f>
        <v>0</v>
      </c>
      <c r="AG17" s="79">
        <f>AE17*'Нормы по школам'!D18/'Нормы по школам'!C18</f>
        <v>0</v>
      </c>
      <c r="AH17" s="79">
        <f>AE17*'Нормы по школам'!E18/'Нормы по школам'!C18</f>
        <v>0</v>
      </c>
      <c r="AI17" s="79">
        <f>AE17*'Нормы по школам'!F18/'Нормы по школам'!C18</f>
        <v>0</v>
      </c>
      <c r="AJ17" s="80">
        <f>AE17*'Нормы по школам'!G18/'Нормы по школам'!C18</f>
        <v>0</v>
      </c>
      <c r="AK17" s="121"/>
      <c r="AL17" s="118">
        <f>AK17*'Нормы по школам'!I18/'Нормы по школам'!H18</f>
        <v>0</v>
      </c>
      <c r="AM17" s="114">
        <f>AL17/('Нормы по школам'!I18/100*60)*100</f>
        <v>0</v>
      </c>
      <c r="AN17" s="81">
        <f>AL17*'Нормы по школам'!J18/'Нормы по школам'!I18</f>
        <v>0</v>
      </c>
      <c r="AO17" s="81">
        <f>AL17*'Нормы по школам'!K18/'Нормы по школам'!I18</f>
        <v>0</v>
      </c>
      <c r="AP17" s="81">
        <f>AL17*'Нормы по школам'!L18/'Нормы по школам'!I18</f>
        <v>0</v>
      </c>
      <c r="AQ17" s="82">
        <f>AL17*'Нормы по школам'!M18/'Нормы по школам'!I18</f>
        <v>0</v>
      </c>
    </row>
    <row r="18" spans="1:43" ht="15" customHeight="1">
      <c r="A18" s="92" t="s">
        <v>45</v>
      </c>
      <c r="B18" s="102"/>
      <c r="C18" s="118">
        <f>B18*'Нормы по школам'!C19/'Нормы по школам'!B19</f>
        <v>0</v>
      </c>
      <c r="D18" s="114">
        <f>C18/('Нормы по школам'!C19/100*25)*100</f>
        <v>0</v>
      </c>
      <c r="E18" s="79">
        <f>C18*'Нормы по школам'!D19/'Нормы по школам'!C19</f>
        <v>0</v>
      </c>
      <c r="F18" s="79">
        <f>C18*'Нормы по школам'!E19/'Нормы по школам'!C19</f>
        <v>0</v>
      </c>
      <c r="G18" s="79">
        <f>C18*'Нормы по школам'!F19/'Нормы по школам'!C19</f>
        <v>0</v>
      </c>
      <c r="H18" s="80">
        <f>C18*'Нормы по школам'!G19/'Нормы по школам'!C19</f>
        <v>0</v>
      </c>
      <c r="I18" s="102"/>
      <c r="J18" s="118">
        <f>I18*'Нормы по школам'!I19/'Нормы по школам'!H19</f>
        <v>0</v>
      </c>
      <c r="K18" s="114">
        <f>J18/('Нормы по школам'!I19/100*25)*100</f>
        <v>0</v>
      </c>
      <c r="L18" s="81">
        <f>J18*'Нормы по школам'!J19/'Нормы по школам'!I19</f>
        <v>0</v>
      </c>
      <c r="M18" s="81">
        <f>J18*'Нормы по школам'!K19/'Нормы по школам'!I19</f>
        <v>0</v>
      </c>
      <c r="N18" s="81">
        <f>J18*'Нормы по школам'!L19/'Нормы по школам'!I19</f>
        <v>0</v>
      </c>
      <c r="O18" s="82">
        <f>J18*'Нормы по школам'!M19/'Нормы по школам'!I19</f>
        <v>0</v>
      </c>
      <c r="P18" s="124"/>
      <c r="Q18" s="118">
        <f>P18*'Нормы по школам'!C19/'Нормы по школам'!B19</f>
        <v>0</v>
      </c>
      <c r="R18" s="114">
        <f>Q18/('Нормы по школам'!C19/100*35)*100</f>
        <v>0</v>
      </c>
      <c r="S18" s="79">
        <f>Q18*'Нормы по школам'!D19/'Нормы по школам'!C19</f>
        <v>0</v>
      </c>
      <c r="T18" s="79">
        <f>Q18*'Нормы по школам'!E19/'Нормы по школам'!C19</f>
        <v>0</v>
      </c>
      <c r="U18" s="79">
        <f>Q18*'Нормы по школам'!F19/'Нормы по школам'!C19</f>
        <v>0</v>
      </c>
      <c r="V18" s="80">
        <f>Q18*'Нормы по школам'!G19/'Нормы по школам'!C19</f>
        <v>0</v>
      </c>
      <c r="W18" s="124"/>
      <c r="X18" s="126">
        <f>W18*'Нормы по школам'!I19/'Нормы по школам'!H19</f>
        <v>0</v>
      </c>
      <c r="Y18" s="114">
        <f>X18/('Нормы по школам'!I19/100*35)*100</f>
        <v>0</v>
      </c>
      <c r="Z18" s="81">
        <f>X18*'Нормы по школам'!J19/'Нормы по школам'!I19</f>
        <v>0</v>
      </c>
      <c r="AA18" s="81">
        <f>X18*'Нормы по школам'!K19/'Нормы по школам'!I19</f>
        <v>0</v>
      </c>
      <c r="AB18" s="81">
        <f>X18*'Нормы по школам'!L19/'Нормы по школам'!I19</f>
        <v>0</v>
      </c>
      <c r="AC18" s="82">
        <f>X18*'Нормы по школам'!M19/'Нормы по школам'!I19</f>
        <v>0</v>
      </c>
      <c r="AD18" s="121"/>
      <c r="AE18" s="118">
        <f>AD18*'Нормы по школам'!C19/'Нормы по школам'!B19</f>
        <v>0</v>
      </c>
      <c r="AF18" s="114">
        <f>AE18/('Нормы по школам'!C19/100*60)*100</f>
        <v>0</v>
      </c>
      <c r="AG18" s="79">
        <f>AE18*'Нормы по школам'!D19/'Нормы по школам'!C19</f>
        <v>0</v>
      </c>
      <c r="AH18" s="79">
        <f>AE18*'Нормы по школам'!E19/'Нормы по школам'!C19</f>
        <v>0</v>
      </c>
      <c r="AI18" s="79">
        <f>AE18*'Нормы по школам'!F19/'Нормы по школам'!C19</f>
        <v>0</v>
      </c>
      <c r="AJ18" s="80">
        <f>AE18*'Нормы по школам'!G19/'Нормы по школам'!C19</f>
        <v>0</v>
      </c>
      <c r="AK18" s="121"/>
      <c r="AL18" s="118">
        <f>AK18*'Нормы по школам'!I19/'Нормы по школам'!H19</f>
        <v>0</v>
      </c>
      <c r="AM18" s="114">
        <f>AL18/('Нормы по школам'!I19/100*60)*100</f>
        <v>0</v>
      </c>
      <c r="AN18" s="81">
        <f>AL18*'Нормы по школам'!J19/'Нормы по школам'!I19</f>
        <v>0</v>
      </c>
      <c r="AO18" s="81">
        <f>AL18*'Нормы по школам'!K19/'Нормы по школам'!I19</f>
        <v>0</v>
      </c>
      <c r="AP18" s="81">
        <f>AL18*'Нормы по школам'!L19/'Нормы по школам'!I19</f>
        <v>0</v>
      </c>
      <c r="AQ18" s="82">
        <f>AL18*'Нормы по школам'!M19/'Нормы по школам'!I19</f>
        <v>0</v>
      </c>
    </row>
    <row r="19" spans="1:43" s="27" customFormat="1" ht="15" customHeight="1">
      <c r="A19" s="94" t="s">
        <v>27</v>
      </c>
      <c r="B19" s="102"/>
      <c r="C19" s="118">
        <f>B19*'Нормы по школам'!C20/'Нормы по школам'!B20</f>
        <v>0</v>
      </c>
      <c r="D19" s="114">
        <f>C19/('Нормы по школам'!C20/100*25)*100</f>
        <v>0</v>
      </c>
      <c r="E19" s="79">
        <f>C19*'Нормы по школам'!D20/'Нормы по школам'!C20</f>
        <v>0</v>
      </c>
      <c r="F19" s="79">
        <f>C19*'Нормы по школам'!E20/'Нормы по школам'!C20</f>
        <v>0</v>
      </c>
      <c r="G19" s="79">
        <f>C19*'Нормы по школам'!F20/'Нормы по школам'!C20</f>
        <v>0</v>
      </c>
      <c r="H19" s="80">
        <f>C19*'Нормы по школам'!G20/'Нормы по школам'!C20</f>
        <v>0</v>
      </c>
      <c r="I19" s="102"/>
      <c r="J19" s="118">
        <f>I19*'Нормы по школам'!I20/'Нормы по школам'!H20</f>
        <v>0</v>
      </c>
      <c r="K19" s="114">
        <f>J19/('Нормы по школам'!I20/100*25)*100</f>
        <v>0</v>
      </c>
      <c r="L19" s="81">
        <f>J19*'Нормы по школам'!J20/'Нормы по школам'!I20</f>
        <v>0</v>
      </c>
      <c r="M19" s="81">
        <f>J19*'Нормы по школам'!K20/'Нормы по школам'!I20</f>
        <v>0</v>
      </c>
      <c r="N19" s="81">
        <f>J19*'Нормы по школам'!L20/'Нормы по школам'!I20</f>
        <v>0</v>
      </c>
      <c r="O19" s="82">
        <f>J19*'Нормы по школам'!M20/'Нормы по школам'!I20</f>
        <v>0</v>
      </c>
      <c r="P19" s="124"/>
      <c r="Q19" s="118">
        <f>P19*'Нормы по школам'!C20/'Нормы по школам'!B20</f>
        <v>0</v>
      </c>
      <c r="R19" s="114">
        <f>Q19/('Нормы по школам'!C20/100*35)*100</f>
        <v>0</v>
      </c>
      <c r="S19" s="79">
        <f>Q19*'Нормы по школам'!D20/'Нормы по школам'!C20</f>
        <v>0</v>
      </c>
      <c r="T19" s="79">
        <f>Q19*'Нормы по школам'!E20/'Нормы по школам'!C20</f>
        <v>0</v>
      </c>
      <c r="U19" s="79">
        <f>Q19*'Нормы по школам'!F20/'Нормы по школам'!C20</f>
        <v>0</v>
      </c>
      <c r="V19" s="80">
        <f>Q19*'Нормы по школам'!G20/'Нормы по школам'!C20</f>
        <v>0</v>
      </c>
      <c r="W19" s="124"/>
      <c r="X19" s="126">
        <f>W19*'Нормы по школам'!I20/'Нормы по школам'!H20</f>
        <v>0</v>
      </c>
      <c r="Y19" s="114">
        <f>X19/('Нормы по школам'!I20/100*35)*100</f>
        <v>0</v>
      </c>
      <c r="Z19" s="81">
        <f>X19*'Нормы по школам'!J20/'Нормы по школам'!I20</f>
        <v>0</v>
      </c>
      <c r="AA19" s="81">
        <f>X19*'Нормы по школам'!K20/'Нормы по школам'!I20</f>
        <v>0</v>
      </c>
      <c r="AB19" s="81">
        <f>X19*'Нормы по школам'!L20/'Нормы по школам'!I20</f>
        <v>0</v>
      </c>
      <c r="AC19" s="82">
        <f>X19*'Нормы по школам'!M20/'Нормы по школам'!I20</f>
        <v>0</v>
      </c>
      <c r="AD19" s="121"/>
      <c r="AE19" s="118">
        <f>AD19*'Нормы по школам'!C20/'Нормы по школам'!B20</f>
        <v>0</v>
      </c>
      <c r="AF19" s="114">
        <f>AE19/('Нормы по школам'!C20/100*60)*100</f>
        <v>0</v>
      </c>
      <c r="AG19" s="79">
        <f>AE19*'Нормы по школам'!D20/'Нормы по школам'!C20</f>
        <v>0</v>
      </c>
      <c r="AH19" s="79">
        <f>AE19*'Нормы по школам'!E20/'Нормы по школам'!C20</f>
        <v>0</v>
      </c>
      <c r="AI19" s="79">
        <f>AE19*'Нормы по школам'!F20/'Нормы по школам'!C20</f>
        <v>0</v>
      </c>
      <c r="AJ19" s="80">
        <f>AE19*'Нормы по школам'!G20/'Нормы по школам'!C20</f>
        <v>0</v>
      </c>
      <c r="AK19" s="121"/>
      <c r="AL19" s="118">
        <f>AK19*'Нормы по школам'!I20/'Нормы по школам'!H20</f>
        <v>0</v>
      </c>
      <c r="AM19" s="114">
        <f>AL19/('Нормы по школам'!I20/100*60)*100</f>
        <v>0</v>
      </c>
      <c r="AN19" s="81">
        <f>AL19*'Нормы по школам'!J20/'Нормы по школам'!I20</f>
        <v>0</v>
      </c>
      <c r="AO19" s="81">
        <f>AL19*'Нормы по школам'!K20/'Нормы по школам'!I20</f>
        <v>0</v>
      </c>
      <c r="AP19" s="81">
        <f>AL19*'Нормы по школам'!L20/'Нормы по школам'!I20</f>
        <v>0</v>
      </c>
      <c r="AQ19" s="82">
        <f>AL19*'Нормы по школам'!M20/'Нормы по школам'!I20</f>
        <v>0</v>
      </c>
    </row>
    <row r="20" spans="1:43" s="27" customFormat="1" ht="15" customHeight="1">
      <c r="A20" s="94" t="s">
        <v>71</v>
      </c>
      <c r="B20" s="102"/>
      <c r="C20" s="118">
        <f t="shared" si="0"/>
        <v>0</v>
      </c>
      <c r="D20" s="114">
        <f>C20/('Нормы по школам'!C21/100*25)*100</f>
        <v>0</v>
      </c>
      <c r="E20" s="79">
        <f>C20*'Нормы по школам'!D21/'Нормы по школам'!C21</f>
        <v>0</v>
      </c>
      <c r="F20" s="79">
        <f>C20*'Нормы по школам'!E21/'Нормы по школам'!C21</f>
        <v>0</v>
      </c>
      <c r="G20" s="79">
        <f>C20*'Нормы по школам'!F21/'Нормы по школам'!C21</f>
        <v>0</v>
      </c>
      <c r="H20" s="80">
        <f>C20*'Нормы по школам'!G21/'Нормы по школам'!C21</f>
        <v>0</v>
      </c>
      <c r="I20" s="102"/>
      <c r="J20" s="118">
        <f t="shared" si="1"/>
        <v>0</v>
      </c>
      <c r="K20" s="114">
        <f>J20/('Нормы по школам'!I21/100*25)*100</f>
        <v>0</v>
      </c>
      <c r="L20" s="81">
        <f>J20*'Нормы по школам'!J21/'Нормы по школам'!I21</f>
        <v>0</v>
      </c>
      <c r="M20" s="81">
        <f>J20*'Нормы по школам'!K21/'Нормы по школам'!I21</f>
        <v>0</v>
      </c>
      <c r="N20" s="81">
        <f>J20*'Нормы по школам'!L21/'Нормы по школам'!I21</f>
        <v>0</v>
      </c>
      <c r="O20" s="82">
        <f>J20*'Нормы по школам'!M21/'Нормы по школам'!I21</f>
        <v>0</v>
      </c>
      <c r="P20" s="124"/>
      <c r="Q20" s="118">
        <f>P20</f>
        <v>0</v>
      </c>
      <c r="R20" s="114">
        <f>Q20/('Нормы по школам'!C21/100*35)*100</f>
        <v>0</v>
      </c>
      <c r="S20" s="79">
        <f>Q20*'Нормы по школам'!D21/'Нормы по школам'!C21</f>
        <v>0</v>
      </c>
      <c r="T20" s="79">
        <f>Q20*'Нормы по школам'!E21/'Нормы по школам'!C21</f>
        <v>0</v>
      </c>
      <c r="U20" s="79">
        <f>Q20*'Нормы по школам'!F21/'Нормы по школам'!C21</f>
        <v>0</v>
      </c>
      <c r="V20" s="80">
        <f>Q20*'Нормы по школам'!G21/'Нормы по школам'!C21</f>
        <v>0</v>
      </c>
      <c r="W20" s="124"/>
      <c r="X20" s="126">
        <f t="shared" si="2"/>
        <v>0</v>
      </c>
      <c r="Y20" s="114">
        <f>X20/('Нормы по школам'!I21/100*35)*100</f>
        <v>0</v>
      </c>
      <c r="Z20" s="81">
        <f>X20*'Нормы по школам'!J21/'Нормы по школам'!I21</f>
        <v>0</v>
      </c>
      <c r="AA20" s="81">
        <f>X20*'Нормы по школам'!K21/'Нормы по школам'!I21</f>
        <v>0</v>
      </c>
      <c r="AB20" s="81">
        <f>X20*'Нормы по школам'!L21/'Нормы по школам'!I21</f>
        <v>0</v>
      </c>
      <c r="AC20" s="82">
        <f>X20*'Нормы по школам'!M21/'Нормы по школам'!I21</f>
        <v>0</v>
      </c>
      <c r="AD20" s="121"/>
      <c r="AE20" s="118">
        <f>AD20</f>
        <v>0</v>
      </c>
      <c r="AF20" s="114">
        <f>AE20/('Нормы по школам'!C21/100*60)*100</f>
        <v>0</v>
      </c>
      <c r="AG20" s="79">
        <f>AE20*'Нормы по школам'!D21/'Нормы по школам'!C21</f>
        <v>0</v>
      </c>
      <c r="AH20" s="79">
        <f>AE20*'Нормы по школам'!E21/'Нормы по школам'!C21</f>
        <v>0</v>
      </c>
      <c r="AI20" s="79">
        <f>AE20*'Нормы по школам'!F21/'Нормы по школам'!C21</f>
        <v>0</v>
      </c>
      <c r="AJ20" s="80">
        <f>AE20*'Нормы по школам'!G21/'Нормы по школам'!C21</f>
        <v>0</v>
      </c>
      <c r="AK20" s="121"/>
      <c r="AL20" s="118">
        <f t="shared" si="3"/>
        <v>0</v>
      </c>
      <c r="AM20" s="114">
        <f>AL20/('Нормы по школам'!I21/100*60)*100</f>
        <v>0</v>
      </c>
      <c r="AN20" s="81">
        <f>AL20*'Нормы по школам'!J21/'Нормы по школам'!I21</f>
        <v>0</v>
      </c>
      <c r="AO20" s="81">
        <f>AL20*'Нормы по школам'!K21/'Нормы по школам'!I21</f>
        <v>0</v>
      </c>
      <c r="AP20" s="81">
        <f>AL20*'Нормы по школам'!L21/'Нормы по школам'!I21</f>
        <v>0</v>
      </c>
      <c r="AQ20" s="82">
        <f>AL20*'Нормы по школам'!M21/'Нормы по школам'!I21</f>
        <v>0</v>
      </c>
    </row>
    <row r="21" spans="1:43" s="27" customFormat="1" ht="15" customHeight="1">
      <c r="A21" s="107" t="s">
        <v>73</v>
      </c>
      <c r="B21" s="102"/>
      <c r="C21" s="118">
        <f t="shared" si="0"/>
        <v>0</v>
      </c>
      <c r="D21" s="114">
        <f>C21/('Нормы по школам'!C22/100*25)*100</f>
        <v>0</v>
      </c>
      <c r="E21" s="79">
        <f>C21*'Нормы по школам'!D22/'Нормы по школам'!C22</f>
        <v>0</v>
      </c>
      <c r="F21" s="79">
        <f>C21*'Нормы по школам'!E22/'Нормы по школам'!C22</f>
        <v>0</v>
      </c>
      <c r="G21" s="79">
        <f>C21*'Нормы по школам'!F22/'Нормы по школам'!C22</f>
        <v>0</v>
      </c>
      <c r="H21" s="80">
        <f>C21*'Нормы по школам'!G22/'Нормы по школам'!C22</f>
        <v>0</v>
      </c>
      <c r="I21" s="102"/>
      <c r="J21" s="118">
        <f t="shared" si="1"/>
        <v>0</v>
      </c>
      <c r="K21" s="114">
        <f>J21/('Нормы по школам'!I22/100*25)*100</f>
        <v>0</v>
      </c>
      <c r="L21" s="81">
        <f>J21*'Нормы по школам'!J22/'Нормы по школам'!I22</f>
        <v>0</v>
      </c>
      <c r="M21" s="81">
        <f>J21*'Нормы по школам'!K22/'Нормы по школам'!I22</f>
        <v>0</v>
      </c>
      <c r="N21" s="81">
        <f>J21*'Нормы по школам'!L22/'Нормы по школам'!I22</f>
        <v>0</v>
      </c>
      <c r="O21" s="82">
        <f>J21*'Нормы по школам'!M22/'Нормы по школам'!I22</f>
        <v>0</v>
      </c>
      <c r="P21" s="124"/>
      <c r="Q21" s="118">
        <f>P21</f>
        <v>0</v>
      </c>
      <c r="R21" s="114">
        <f>Q21/('Нормы по школам'!C22/100*35)*100</f>
        <v>0</v>
      </c>
      <c r="S21" s="79">
        <f>Q21*'Нормы по школам'!D22/'Нормы по школам'!C22</f>
        <v>0</v>
      </c>
      <c r="T21" s="79">
        <f>Q21*'Нормы по школам'!E22/'Нормы по школам'!C22</f>
        <v>0</v>
      </c>
      <c r="U21" s="79">
        <f>Q21*'Нормы по школам'!F22/'Нормы по школам'!C22</f>
        <v>0</v>
      </c>
      <c r="V21" s="80">
        <f>Q21*'Нормы по школам'!G22/'Нормы по школам'!C22</f>
        <v>0</v>
      </c>
      <c r="W21" s="124"/>
      <c r="X21" s="126">
        <f t="shared" si="2"/>
        <v>0</v>
      </c>
      <c r="Y21" s="114">
        <f>X21/('Нормы по школам'!I22/100*35)*100</f>
        <v>0</v>
      </c>
      <c r="Z21" s="81">
        <f>X21*'Нормы по школам'!J22/'Нормы по школам'!I22</f>
        <v>0</v>
      </c>
      <c r="AA21" s="81">
        <f>X21*'Нормы по школам'!K22/'Нормы по школам'!I22</f>
        <v>0</v>
      </c>
      <c r="AB21" s="81">
        <f>X21*'Нормы по школам'!L22/'Нормы по школам'!I22</f>
        <v>0</v>
      </c>
      <c r="AC21" s="82">
        <f>X21*'Нормы по школам'!M22/'Нормы по школам'!I22</f>
        <v>0</v>
      </c>
      <c r="AD21" s="121"/>
      <c r="AE21" s="118">
        <f>AD21</f>
        <v>0</v>
      </c>
      <c r="AF21" s="114">
        <f>AE21/('Нормы по школам'!C22/100*60)*100</f>
        <v>0</v>
      </c>
      <c r="AG21" s="79">
        <f>AE21*'Нормы по школам'!D22/'Нормы по школам'!C22</f>
        <v>0</v>
      </c>
      <c r="AH21" s="79">
        <f>AE21*'Нормы по школам'!E22/'Нормы по школам'!C22</f>
        <v>0</v>
      </c>
      <c r="AI21" s="79">
        <f>AE21*'Нормы по школам'!F22/'Нормы по школам'!C22</f>
        <v>0</v>
      </c>
      <c r="AJ21" s="80">
        <f>AE21*'Нормы по школам'!G22/'Нормы по школам'!C22</f>
        <v>0</v>
      </c>
      <c r="AK21" s="121"/>
      <c r="AL21" s="118">
        <f t="shared" si="3"/>
        <v>0</v>
      </c>
      <c r="AM21" s="114">
        <f>AL21/('Нормы по школам'!I22/100*60)*100</f>
        <v>0</v>
      </c>
      <c r="AN21" s="81">
        <f>AL21*'Нормы по школам'!J22/'Нормы по школам'!I22</f>
        <v>0</v>
      </c>
      <c r="AO21" s="81">
        <f>AL21*'Нормы по школам'!K22/'Нормы по школам'!I22</f>
        <v>0</v>
      </c>
      <c r="AP21" s="81">
        <f>AL21*'Нормы по школам'!L22/'Нормы по школам'!I22</f>
        <v>0</v>
      </c>
      <c r="AQ21" s="82">
        <f>AL21*'Нормы по школам'!M22/'Нормы по школам'!I22</f>
        <v>0</v>
      </c>
    </row>
    <row r="22" spans="1:43" s="27" customFormat="1" ht="15" customHeight="1">
      <c r="A22" s="108" t="s">
        <v>72</v>
      </c>
      <c r="B22" s="102"/>
      <c r="C22" s="118">
        <f t="shared" si="0"/>
        <v>0</v>
      </c>
      <c r="D22" s="114">
        <f>C22/('Нормы по школам'!C23/100*25)*100</f>
        <v>0</v>
      </c>
      <c r="E22" s="79">
        <f>C22*'Нормы по школам'!D23/'Нормы по школам'!C23</f>
        <v>0</v>
      </c>
      <c r="F22" s="79">
        <f>C22*'Нормы по школам'!E23/'Нормы по школам'!C23</f>
        <v>0</v>
      </c>
      <c r="G22" s="79">
        <f>C22*'Нормы по школам'!F23/'Нормы по школам'!C23</f>
        <v>0</v>
      </c>
      <c r="H22" s="80">
        <f>C22*'Нормы по школам'!G23/'Нормы по школам'!C23</f>
        <v>0</v>
      </c>
      <c r="I22" s="102"/>
      <c r="J22" s="118">
        <f t="shared" si="1"/>
        <v>0</v>
      </c>
      <c r="K22" s="114">
        <f>J22/('Нормы по школам'!I23/100*25)*100</f>
        <v>0</v>
      </c>
      <c r="L22" s="81">
        <f>J22*'Нормы по школам'!J23/'Нормы по школам'!I23</f>
        <v>0</v>
      </c>
      <c r="M22" s="81">
        <f>J22*'Нормы по школам'!K23/'Нормы по школам'!I23</f>
        <v>0</v>
      </c>
      <c r="N22" s="81">
        <f>J22*'Нормы по школам'!L23/'Нормы по школам'!I23</f>
        <v>0</v>
      </c>
      <c r="O22" s="82">
        <f>J22*'Нормы по школам'!M23/'Нормы по школам'!I23</f>
        <v>0</v>
      </c>
      <c r="P22" s="124"/>
      <c r="Q22" s="118">
        <f>P22</f>
        <v>0</v>
      </c>
      <c r="R22" s="114">
        <f>Q22/('Нормы по школам'!C23/100*35)*100</f>
        <v>0</v>
      </c>
      <c r="S22" s="79">
        <f>Q22*'Нормы по школам'!D23/'Нормы по школам'!C23</f>
        <v>0</v>
      </c>
      <c r="T22" s="79">
        <f>Q22*'Нормы по школам'!E23/'Нормы по школам'!C23</f>
        <v>0</v>
      </c>
      <c r="U22" s="79">
        <f>Q22*'Нормы по школам'!F23/'Нормы по школам'!C23</f>
        <v>0</v>
      </c>
      <c r="V22" s="80">
        <f>Q22*'Нормы по школам'!G23/'Нормы по школам'!C23</f>
        <v>0</v>
      </c>
      <c r="W22" s="124"/>
      <c r="X22" s="126">
        <f t="shared" si="2"/>
        <v>0</v>
      </c>
      <c r="Y22" s="114">
        <f>X22/('Нормы по школам'!I23/100*35)*100</f>
        <v>0</v>
      </c>
      <c r="Z22" s="81">
        <f>X22*'Нормы по школам'!J23/'Нормы по школам'!I23</f>
        <v>0</v>
      </c>
      <c r="AA22" s="81">
        <f>X22*'Нормы по школам'!K23/'Нормы по школам'!I23</f>
        <v>0</v>
      </c>
      <c r="AB22" s="81">
        <f>X22*'Нормы по школам'!L23/'Нормы по школам'!I23</f>
        <v>0</v>
      </c>
      <c r="AC22" s="82">
        <f>X22*'Нормы по школам'!M23/'Нормы по школам'!I23</f>
        <v>0</v>
      </c>
      <c r="AD22" s="121"/>
      <c r="AE22" s="118">
        <f>AD22</f>
        <v>0</v>
      </c>
      <c r="AF22" s="114">
        <f>AE22/('Нормы по школам'!C23/100*60)*100</f>
        <v>0</v>
      </c>
      <c r="AG22" s="79">
        <f>AE22*'Нормы по школам'!D23/'Нормы по школам'!C23</f>
        <v>0</v>
      </c>
      <c r="AH22" s="79">
        <f>AE22*'Нормы по школам'!E23/'Нормы по школам'!C23</f>
        <v>0</v>
      </c>
      <c r="AI22" s="79">
        <f>AE22*'Нормы по школам'!F23/'Нормы по школам'!C23</f>
        <v>0</v>
      </c>
      <c r="AJ22" s="80">
        <f>AE22*'Нормы по школам'!G23/'Нормы по школам'!C23</f>
        <v>0</v>
      </c>
      <c r="AK22" s="121"/>
      <c r="AL22" s="118">
        <f t="shared" si="3"/>
        <v>0</v>
      </c>
      <c r="AM22" s="114">
        <f>AL22/('Нормы по школам'!I23/100*60)*100</f>
        <v>0</v>
      </c>
      <c r="AN22" s="81">
        <f>AL22*'Нормы по школам'!J23/'Нормы по школам'!I23</f>
        <v>0</v>
      </c>
      <c r="AO22" s="81">
        <f>AL22*'Нормы по школам'!K23/'Нормы по школам'!I23</f>
        <v>0</v>
      </c>
      <c r="AP22" s="81">
        <f>AL22*'Нормы по школам'!L23/'Нормы по школам'!I23</f>
        <v>0</v>
      </c>
      <c r="AQ22" s="82">
        <f>AL22*'Нормы по школам'!M23/'Нормы по школам'!I23</f>
        <v>0</v>
      </c>
    </row>
    <row r="23" spans="1:43" s="27" customFormat="1" ht="15" customHeight="1">
      <c r="A23" s="106" t="s">
        <v>73</v>
      </c>
      <c r="B23" s="102"/>
      <c r="C23" s="118">
        <f t="shared" si="0"/>
        <v>0</v>
      </c>
      <c r="D23" s="114">
        <f>C23/('Нормы по школам'!C24/100*25)*100</f>
        <v>0</v>
      </c>
      <c r="E23" s="79">
        <f>C23*'Нормы по школам'!D24/'Нормы по школам'!C24</f>
        <v>0</v>
      </c>
      <c r="F23" s="79">
        <f>C23*'Нормы по школам'!E24/'Нормы по школам'!C24</f>
        <v>0</v>
      </c>
      <c r="G23" s="79">
        <f>C23*'Нормы по школам'!F24/'Нормы по школам'!C24</f>
        <v>0</v>
      </c>
      <c r="H23" s="80">
        <f>C23*'Нормы по школам'!G24/'Нормы по школам'!C24</f>
        <v>0</v>
      </c>
      <c r="I23" s="102"/>
      <c r="J23" s="118">
        <f t="shared" si="1"/>
        <v>0</v>
      </c>
      <c r="K23" s="114">
        <f>J23/('Нормы по школам'!I24/100*25)*100</f>
        <v>0</v>
      </c>
      <c r="L23" s="81">
        <f>J23*'Нормы по школам'!J24/'Нормы по школам'!I24</f>
        <v>0</v>
      </c>
      <c r="M23" s="81">
        <f>J23*'Нормы по школам'!K24/'Нормы по школам'!I24</f>
        <v>0</v>
      </c>
      <c r="N23" s="81">
        <f>J23*'Нормы по школам'!L24/'Нормы по школам'!I24</f>
        <v>0</v>
      </c>
      <c r="O23" s="82">
        <f>J23*'Нормы по школам'!M24/'Нормы по школам'!I24</f>
        <v>0</v>
      </c>
      <c r="P23" s="124"/>
      <c r="Q23" s="118">
        <f>P23</f>
        <v>0</v>
      </c>
      <c r="R23" s="114">
        <f>Q23/('Нормы по школам'!C24/100*35)*100</f>
        <v>0</v>
      </c>
      <c r="S23" s="79">
        <f>Q23*'Нормы по школам'!D24/'Нормы по школам'!C24</f>
        <v>0</v>
      </c>
      <c r="T23" s="79">
        <f>Q23*'Нормы по школам'!E24/'Нормы по школам'!C24</f>
        <v>0</v>
      </c>
      <c r="U23" s="79">
        <f>Q23*'Нормы по школам'!F24/'Нормы по школам'!C24</f>
        <v>0</v>
      </c>
      <c r="V23" s="80">
        <f>Q23*'Нормы по школам'!G24/'Нормы по школам'!C24</f>
        <v>0</v>
      </c>
      <c r="W23" s="124"/>
      <c r="X23" s="126">
        <f t="shared" si="2"/>
        <v>0</v>
      </c>
      <c r="Y23" s="114">
        <f>X23/('Нормы по школам'!I24/100*35)*100</f>
        <v>0</v>
      </c>
      <c r="Z23" s="81">
        <f>X23*'Нормы по школам'!J24/'Нормы по школам'!I24</f>
        <v>0</v>
      </c>
      <c r="AA23" s="81">
        <f>X23*'Нормы по школам'!K24/'Нормы по школам'!I24</f>
        <v>0</v>
      </c>
      <c r="AB23" s="81">
        <f>X23*'Нормы по школам'!L24/'Нормы по школам'!I24</f>
        <v>0</v>
      </c>
      <c r="AC23" s="82">
        <f>X23*'Нормы по школам'!M24/'Нормы по школам'!I24</f>
        <v>0</v>
      </c>
      <c r="AD23" s="121"/>
      <c r="AE23" s="118">
        <f>AD23</f>
        <v>0</v>
      </c>
      <c r="AF23" s="114">
        <f>AE23/('Нормы по школам'!C24/100*60)*100</f>
        <v>0</v>
      </c>
      <c r="AG23" s="79">
        <f>AE23*'Нормы по школам'!D24/'Нормы по школам'!C24</f>
        <v>0</v>
      </c>
      <c r="AH23" s="79">
        <f>AE23*'Нормы по школам'!E24/'Нормы по школам'!C24</f>
        <v>0</v>
      </c>
      <c r="AI23" s="79">
        <f>AE23*'Нормы по школам'!F24/'Нормы по школам'!C24</f>
        <v>0</v>
      </c>
      <c r="AJ23" s="80">
        <f>AE23*'Нормы по школам'!G24/'Нормы по школам'!C24</f>
        <v>0</v>
      </c>
      <c r="AK23" s="121"/>
      <c r="AL23" s="118">
        <f t="shared" si="3"/>
        <v>0</v>
      </c>
      <c r="AM23" s="114">
        <f>AL23/('Нормы по школам'!I24/100*60)*100</f>
        <v>0</v>
      </c>
      <c r="AN23" s="81">
        <f>AL23*'Нормы по школам'!J24/'Нормы по школам'!I24</f>
        <v>0</v>
      </c>
      <c r="AO23" s="81">
        <f>AL23*'Нормы по школам'!K24/'Нормы по школам'!I24</f>
        <v>0</v>
      </c>
      <c r="AP23" s="81">
        <f>AL23*'Нормы по школам'!L24/'Нормы по школам'!I24</f>
        <v>0</v>
      </c>
      <c r="AQ23" s="82">
        <f>AL23*'Нормы по школам'!M24/'Нормы по школам'!I24</f>
        <v>0</v>
      </c>
    </row>
    <row r="24" spans="1:43" s="27" customFormat="1" ht="15" customHeight="1">
      <c r="A24" s="94" t="s">
        <v>14</v>
      </c>
      <c r="B24" s="102"/>
      <c r="C24" s="118">
        <f t="shared" si="0"/>
        <v>0</v>
      </c>
      <c r="D24" s="114">
        <f>C24/('Нормы по школам'!C25/100*25)*100</f>
        <v>0</v>
      </c>
      <c r="E24" s="79">
        <f>C24*'Нормы по школам'!D25/'Нормы по школам'!C25</f>
        <v>0</v>
      </c>
      <c r="F24" s="79">
        <f>C24*'Нормы по школам'!E25/'Нормы по школам'!C25</f>
        <v>0</v>
      </c>
      <c r="G24" s="79">
        <f>C24*'Нормы по школам'!F25/'Нормы по школам'!C25</f>
        <v>0</v>
      </c>
      <c r="H24" s="80">
        <f>C24*'Нормы по школам'!G25/'Нормы по школам'!C25</f>
        <v>0</v>
      </c>
      <c r="I24" s="102"/>
      <c r="J24" s="118">
        <f t="shared" si="1"/>
        <v>0</v>
      </c>
      <c r="K24" s="114">
        <f>J24/('Нормы по школам'!I25/100*25)*100</f>
        <v>0</v>
      </c>
      <c r="L24" s="81">
        <f>J24*'Нормы по школам'!J25/'Нормы по школам'!I25</f>
        <v>0</v>
      </c>
      <c r="M24" s="81">
        <f>J24*'Нормы по школам'!K25/'Нормы по школам'!I25</f>
        <v>0</v>
      </c>
      <c r="N24" s="81">
        <f>J24*'Нормы по школам'!L25/'Нормы по школам'!I25</f>
        <v>0</v>
      </c>
      <c r="O24" s="82">
        <f>J24*'Нормы по школам'!M25/'Нормы по школам'!I25</f>
        <v>0</v>
      </c>
      <c r="P24" s="124"/>
      <c r="Q24" s="118">
        <f>P24</f>
        <v>0</v>
      </c>
      <c r="R24" s="114">
        <f>Q24/('Нормы по школам'!C25/100*35)*100</f>
        <v>0</v>
      </c>
      <c r="S24" s="79">
        <f>Q24*'Нормы по школам'!D25/'Нормы по школам'!C25</f>
        <v>0</v>
      </c>
      <c r="T24" s="79">
        <f>Q24*'Нормы по школам'!E25/'Нормы по школам'!C25</f>
        <v>0</v>
      </c>
      <c r="U24" s="79">
        <f>Q24*'Нормы по школам'!F25/'Нормы по школам'!C25</f>
        <v>0</v>
      </c>
      <c r="V24" s="80">
        <f>Q24*'Нормы по школам'!G25/'Нормы по школам'!C25</f>
        <v>0</v>
      </c>
      <c r="W24" s="124"/>
      <c r="X24" s="126">
        <f t="shared" si="2"/>
        <v>0</v>
      </c>
      <c r="Y24" s="114">
        <f>X24/('Нормы по школам'!I25/100*35)*100</f>
        <v>0</v>
      </c>
      <c r="Z24" s="81">
        <f>X24*'Нормы по школам'!J25/'Нормы по школам'!I25</f>
        <v>0</v>
      </c>
      <c r="AA24" s="81">
        <f>X24*'Нормы по школам'!K25/'Нормы по школам'!I25</f>
        <v>0</v>
      </c>
      <c r="AB24" s="81">
        <f>X24*'Нормы по школам'!L25/'Нормы по школам'!I25</f>
        <v>0</v>
      </c>
      <c r="AC24" s="82">
        <f>X24*'Нормы по школам'!M25/'Нормы по школам'!I25</f>
        <v>0</v>
      </c>
      <c r="AD24" s="121"/>
      <c r="AE24" s="118">
        <f>AD24</f>
        <v>0</v>
      </c>
      <c r="AF24" s="114">
        <f>AE24/('Нормы по школам'!C25/100*60)*100</f>
        <v>0</v>
      </c>
      <c r="AG24" s="79">
        <f>AE24*'Нормы по школам'!D25/'Нормы по школам'!C25</f>
        <v>0</v>
      </c>
      <c r="AH24" s="79">
        <f>AE24*'Нормы по школам'!E25/'Нормы по школам'!C25</f>
        <v>0</v>
      </c>
      <c r="AI24" s="79">
        <f>AE24*'Нормы по школам'!F25/'Нормы по школам'!C25</f>
        <v>0</v>
      </c>
      <c r="AJ24" s="80">
        <f>AE24*'Нормы по школам'!G25/'Нормы по школам'!C25</f>
        <v>0</v>
      </c>
      <c r="AK24" s="121"/>
      <c r="AL24" s="118">
        <f t="shared" si="3"/>
        <v>0</v>
      </c>
      <c r="AM24" s="114">
        <f>AL24/('Нормы по школам'!I25/100*60)*100</f>
        <v>0</v>
      </c>
      <c r="AN24" s="81">
        <f>AL24*'Нормы по школам'!J25/'Нормы по школам'!I25</f>
        <v>0</v>
      </c>
      <c r="AO24" s="81">
        <f>AL24*'Нормы по школам'!K25/'Нормы по школам'!I25</f>
        <v>0</v>
      </c>
      <c r="AP24" s="81">
        <f>AL24*'Нормы по школам'!L25/'Нормы по школам'!I25</f>
        <v>0</v>
      </c>
      <c r="AQ24" s="82">
        <f>AL24*'Нормы по школам'!M25/'Нормы по школам'!I25</f>
        <v>0</v>
      </c>
    </row>
    <row r="25" spans="1:43" s="27" customFormat="1" ht="15" customHeight="1">
      <c r="A25" s="94" t="s">
        <v>16</v>
      </c>
      <c r="B25" s="102"/>
      <c r="C25" s="118">
        <f>B25*'Нормы по школам'!C26/'Нормы по школам'!B26</f>
        <v>0</v>
      </c>
      <c r="D25" s="114">
        <f>C25/('Нормы по школам'!C26/100*25)*100</f>
        <v>0</v>
      </c>
      <c r="E25" s="79">
        <f>C25*'Нормы по школам'!D26/'Нормы по школам'!C26</f>
        <v>0</v>
      </c>
      <c r="F25" s="79">
        <f>C25*'Нормы по школам'!E26/'Нормы по школам'!C26</f>
        <v>0</v>
      </c>
      <c r="G25" s="79">
        <f>C25*'Нормы по школам'!F26/'Нормы по школам'!C26</f>
        <v>0</v>
      </c>
      <c r="H25" s="80">
        <f>C25*'Нормы по школам'!G26/'Нормы по школам'!C26</f>
        <v>0</v>
      </c>
      <c r="I25" s="102"/>
      <c r="J25" s="118">
        <f>I25*'Нормы по школам'!I26/'Нормы по школам'!H26</f>
        <v>0</v>
      </c>
      <c r="K25" s="114">
        <f>J25/('Нормы по школам'!I26/100*25)*100</f>
        <v>0</v>
      </c>
      <c r="L25" s="81">
        <f>J25*'Нормы по школам'!J26/'Нормы по школам'!I26</f>
        <v>0</v>
      </c>
      <c r="M25" s="81">
        <f>J25*'Нормы по школам'!K26/'Нормы по школам'!I26</f>
        <v>0</v>
      </c>
      <c r="N25" s="81">
        <f>J25*'Нормы по школам'!L26/'Нормы по школам'!I26</f>
        <v>0</v>
      </c>
      <c r="O25" s="82">
        <f>J25*'Нормы по школам'!M26/'Нормы по школам'!I26</f>
        <v>0</v>
      </c>
      <c r="P25" s="124"/>
      <c r="Q25" s="118">
        <f>P25*'Нормы по школам'!C26/'Нормы по школам'!B26</f>
        <v>0</v>
      </c>
      <c r="R25" s="114">
        <f>Q25/('Нормы по школам'!C26/100*35)*100</f>
        <v>0</v>
      </c>
      <c r="S25" s="79">
        <f>Q25*'Нормы по школам'!D26/'Нормы по школам'!C26</f>
        <v>0</v>
      </c>
      <c r="T25" s="79">
        <f>Q25*'Нормы по школам'!E26/'Нормы по школам'!C26</f>
        <v>0</v>
      </c>
      <c r="U25" s="79">
        <f>Q25*'Нормы по школам'!F26/'Нормы по школам'!C26</f>
        <v>0</v>
      </c>
      <c r="V25" s="80">
        <f>Q25*'Нормы по школам'!G26/'Нормы по школам'!C26</f>
        <v>0</v>
      </c>
      <c r="W25" s="124"/>
      <c r="X25" s="126">
        <f>W25*'Нормы по школам'!I26/'Нормы по школам'!H26</f>
        <v>0</v>
      </c>
      <c r="Y25" s="114">
        <f>X25/('Нормы по школам'!I26/100*35)*100</f>
        <v>0</v>
      </c>
      <c r="Z25" s="81">
        <f>X25*'Нормы по школам'!J26/'Нормы по школам'!I26</f>
        <v>0</v>
      </c>
      <c r="AA25" s="81">
        <f>X25*'Нормы по школам'!K26/'Нормы по школам'!I26</f>
        <v>0</v>
      </c>
      <c r="AB25" s="81">
        <f>X25*'Нормы по школам'!L26/'Нормы по школам'!I26</f>
        <v>0</v>
      </c>
      <c r="AC25" s="82">
        <f>X25*'Нормы по школам'!M26/'Нормы по школам'!I26</f>
        <v>0</v>
      </c>
      <c r="AD25" s="121"/>
      <c r="AE25" s="118">
        <f>AD25*'Нормы по школам'!C26/'Нормы по школам'!B26</f>
        <v>0</v>
      </c>
      <c r="AF25" s="114">
        <f>AE25/('Нормы по школам'!C26/100*60)*100</f>
        <v>0</v>
      </c>
      <c r="AG25" s="79">
        <f>AE25*'Нормы по школам'!D26/'Нормы по школам'!C26</f>
        <v>0</v>
      </c>
      <c r="AH25" s="79">
        <f>AE25*'Нормы по школам'!E26/'Нормы по школам'!C26</f>
        <v>0</v>
      </c>
      <c r="AI25" s="79">
        <f>AE25*'Нормы по школам'!F26/'Нормы по школам'!C26</f>
        <v>0</v>
      </c>
      <c r="AJ25" s="80">
        <f>AE25*'Нормы по школам'!G26/'Нормы по школам'!C26</f>
        <v>0</v>
      </c>
      <c r="AK25" s="121"/>
      <c r="AL25" s="118">
        <f>AK25*'Нормы по школам'!I26/'Нормы по школам'!H26</f>
        <v>0</v>
      </c>
      <c r="AM25" s="114">
        <f>AL25/('Нормы по школам'!I26/100*60)*100</f>
        <v>0</v>
      </c>
      <c r="AN25" s="81">
        <f>AL25*'Нормы по школам'!J26/'Нормы по школам'!I26</f>
        <v>0</v>
      </c>
      <c r="AO25" s="81">
        <f>AL25*'Нормы по школам'!K26/'Нормы по школам'!I26</f>
        <v>0</v>
      </c>
      <c r="AP25" s="81">
        <f>AL25*'Нормы по школам'!L26/'Нормы по школам'!I26</f>
        <v>0</v>
      </c>
      <c r="AQ25" s="82">
        <f>AL25*'Нормы по школам'!M26/'Нормы по школам'!I26</f>
        <v>0</v>
      </c>
    </row>
    <row r="26" spans="1:43" s="27" customFormat="1" ht="15" customHeight="1">
      <c r="A26" s="94" t="s">
        <v>15</v>
      </c>
      <c r="B26" s="102"/>
      <c r="C26" s="118">
        <f t="shared" si="0"/>
        <v>0</v>
      </c>
      <c r="D26" s="114">
        <f>C26/('Нормы по школам'!C27/100*25)*100</f>
        <v>0</v>
      </c>
      <c r="E26" s="79">
        <f>C26*'Нормы по школам'!D27/'Нормы по школам'!C27</f>
        <v>0</v>
      </c>
      <c r="F26" s="79">
        <f>C26*'Нормы по школам'!E27/'Нормы по школам'!C27</f>
        <v>0</v>
      </c>
      <c r="G26" s="79">
        <f>C26*'Нормы по школам'!F27/'Нормы по школам'!C27</f>
        <v>0</v>
      </c>
      <c r="H26" s="80">
        <f>C26*'Нормы по школам'!G27/'Нормы по школам'!C27</f>
        <v>0</v>
      </c>
      <c r="I26" s="102"/>
      <c r="J26" s="118">
        <f t="shared" si="1"/>
        <v>0</v>
      </c>
      <c r="K26" s="114">
        <f>J26/('Нормы по школам'!I27/100*25)*100</f>
        <v>0</v>
      </c>
      <c r="L26" s="81">
        <f>J26*'Нормы по школам'!J27/'Нормы по школам'!I27</f>
        <v>0</v>
      </c>
      <c r="M26" s="81">
        <f>J26*'Нормы по школам'!K27/'Нормы по школам'!I27</f>
        <v>0</v>
      </c>
      <c r="N26" s="81">
        <f>J26*'Нормы по школам'!L27/'Нормы по школам'!I27</f>
        <v>0</v>
      </c>
      <c r="O26" s="82">
        <f>J26*'Нормы по школам'!M27/'Нормы по школам'!I27</f>
        <v>0</v>
      </c>
      <c r="P26" s="124"/>
      <c r="Q26" s="118">
        <f>P26</f>
        <v>0</v>
      </c>
      <c r="R26" s="114">
        <f>Q26/('Нормы по школам'!C27/100*35)*100</f>
        <v>0</v>
      </c>
      <c r="S26" s="79">
        <f>Q26*'Нормы по школам'!D27/'Нормы по школам'!C27</f>
        <v>0</v>
      </c>
      <c r="T26" s="79">
        <f>Q26*'Нормы по школам'!E27/'Нормы по школам'!C27</f>
        <v>0</v>
      </c>
      <c r="U26" s="79">
        <f>Q26*'Нормы по школам'!F27/'Нормы по школам'!C27</f>
        <v>0</v>
      </c>
      <c r="V26" s="80">
        <f>Q26*'Нормы по школам'!G27/'Нормы по школам'!C27</f>
        <v>0</v>
      </c>
      <c r="W26" s="124"/>
      <c r="X26" s="126">
        <f t="shared" si="2"/>
        <v>0</v>
      </c>
      <c r="Y26" s="114">
        <f>X26/('Нормы по школам'!I27/100*35)*100</f>
        <v>0</v>
      </c>
      <c r="Z26" s="81">
        <f>X26*'Нормы по школам'!J27/'Нормы по школам'!I27</f>
        <v>0</v>
      </c>
      <c r="AA26" s="81">
        <f>X26*'Нормы по школам'!K27/'Нормы по школам'!I27</f>
        <v>0</v>
      </c>
      <c r="AB26" s="81">
        <f>X26*'Нормы по школам'!L27/'Нормы по школам'!I27</f>
        <v>0</v>
      </c>
      <c r="AC26" s="82">
        <f>X26*'Нормы по школам'!M27/'Нормы по школам'!I27</f>
        <v>0</v>
      </c>
      <c r="AD26" s="121"/>
      <c r="AE26" s="118">
        <f>AD26</f>
        <v>0</v>
      </c>
      <c r="AF26" s="114">
        <f>AE26/('Нормы по школам'!C27/100*60)*100</f>
        <v>0</v>
      </c>
      <c r="AG26" s="79">
        <f>AE26*'Нормы по школам'!D27/'Нормы по школам'!C27</f>
        <v>0</v>
      </c>
      <c r="AH26" s="79">
        <f>AE26*'Нормы по школам'!E27/'Нормы по школам'!C27</f>
        <v>0</v>
      </c>
      <c r="AI26" s="79">
        <f>AE26*'Нормы по школам'!F27/'Нормы по школам'!C27</f>
        <v>0</v>
      </c>
      <c r="AJ26" s="80">
        <f>AE26*'Нормы по школам'!G27/'Нормы по школам'!C27</f>
        <v>0</v>
      </c>
      <c r="AK26" s="121"/>
      <c r="AL26" s="118">
        <f t="shared" si="3"/>
        <v>0</v>
      </c>
      <c r="AM26" s="114">
        <f>AL26/('Нормы по школам'!I27/100*60)*100</f>
        <v>0</v>
      </c>
      <c r="AN26" s="81">
        <f>AL26*'Нормы по школам'!J27/'Нормы по школам'!I27</f>
        <v>0</v>
      </c>
      <c r="AO26" s="81">
        <f>AL26*'Нормы по школам'!K27/'Нормы по школам'!I27</f>
        <v>0</v>
      </c>
      <c r="AP26" s="81">
        <f>AL26*'Нормы по школам'!L27/'Нормы по школам'!I27</f>
        <v>0</v>
      </c>
      <c r="AQ26" s="82">
        <f>AL26*'Нормы по школам'!M27/'Нормы по школам'!I27</f>
        <v>0</v>
      </c>
    </row>
    <row r="27" spans="1:43" s="27" customFormat="1" ht="15" customHeight="1">
      <c r="A27" s="94" t="s">
        <v>12</v>
      </c>
      <c r="B27" s="102"/>
      <c r="C27" s="118">
        <f t="shared" si="0"/>
        <v>0</v>
      </c>
      <c r="D27" s="114">
        <f>C27/('Нормы по школам'!C28/100*25)*100</f>
        <v>0</v>
      </c>
      <c r="E27" s="79">
        <f>C27*'Нормы по школам'!D28/'Нормы по школам'!C28</f>
        <v>0</v>
      </c>
      <c r="F27" s="79">
        <f>C27*'Нормы по школам'!E28/'Нормы по школам'!C28</f>
        <v>0</v>
      </c>
      <c r="G27" s="79">
        <f>C27*'Нормы по школам'!F28/'Нормы по школам'!C28</f>
        <v>0</v>
      </c>
      <c r="H27" s="80">
        <f>C27*'Нормы по школам'!G28/'Нормы по школам'!C28</f>
        <v>0</v>
      </c>
      <c r="I27" s="102"/>
      <c r="J27" s="118">
        <f t="shared" si="1"/>
        <v>0</v>
      </c>
      <c r="K27" s="114">
        <f>J27/('Нормы по школам'!I28/100*25)*100</f>
        <v>0</v>
      </c>
      <c r="L27" s="81">
        <f>J27*'Нормы по школам'!J28/'Нормы по школам'!I28</f>
        <v>0</v>
      </c>
      <c r="M27" s="81">
        <f>J27*'Нормы по школам'!K28/'Нормы по школам'!I28</f>
        <v>0</v>
      </c>
      <c r="N27" s="81">
        <f>J27*'Нормы по школам'!L28/'Нормы по школам'!I28</f>
        <v>0</v>
      </c>
      <c r="O27" s="82">
        <f>J27*'Нормы по школам'!M28/'Нормы по школам'!I28</f>
        <v>0</v>
      </c>
      <c r="P27" s="124"/>
      <c r="Q27" s="118">
        <f>P27</f>
        <v>0</v>
      </c>
      <c r="R27" s="114">
        <f>Q27/('Нормы по школам'!C28/100*35)*100</f>
        <v>0</v>
      </c>
      <c r="S27" s="79">
        <f>Q27*'Нормы по школам'!D28/'Нормы по школам'!C28</f>
        <v>0</v>
      </c>
      <c r="T27" s="79">
        <f>Q27*'Нормы по школам'!E28/'Нормы по школам'!C28</f>
        <v>0</v>
      </c>
      <c r="U27" s="79">
        <f>Q27*'Нормы по школам'!F28/'Нормы по школам'!C28</f>
        <v>0</v>
      </c>
      <c r="V27" s="80">
        <f>Q27*'Нормы по школам'!G28/'Нормы по школам'!C28</f>
        <v>0</v>
      </c>
      <c r="W27" s="124"/>
      <c r="X27" s="126">
        <f t="shared" si="2"/>
        <v>0</v>
      </c>
      <c r="Y27" s="114">
        <f>X27/('Нормы по школам'!I28/100*35)*100</f>
        <v>0</v>
      </c>
      <c r="Z27" s="81">
        <f>X27*'Нормы по школам'!J28/'Нормы по школам'!I28</f>
        <v>0</v>
      </c>
      <c r="AA27" s="81">
        <f>X27*'Нормы по школам'!K28/'Нормы по школам'!I28</f>
        <v>0</v>
      </c>
      <c r="AB27" s="81">
        <f>X27*'Нормы по школам'!L28/'Нормы по школам'!I28</f>
        <v>0</v>
      </c>
      <c r="AC27" s="82">
        <f>X27*'Нормы по школам'!M28/'Нормы по школам'!I28</f>
        <v>0</v>
      </c>
      <c r="AD27" s="121"/>
      <c r="AE27" s="118">
        <f>AD27</f>
        <v>0</v>
      </c>
      <c r="AF27" s="114">
        <f>AE27/('Нормы по школам'!C28/100*60)*100</f>
        <v>0</v>
      </c>
      <c r="AG27" s="79">
        <f>AE27*'Нормы по школам'!D28/'Нормы по школам'!C28</f>
        <v>0</v>
      </c>
      <c r="AH27" s="79">
        <f>AE27*'Нормы по школам'!E28/'Нормы по школам'!C28</f>
        <v>0</v>
      </c>
      <c r="AI27" s="79">
        <f>AE27*'Нормы по школам'!F28/'Нормы по школам'!C28</f>
        <v>0</v>
      </c>
      <c r="AJ27" s="80">
        <f>AE27*'Нормы по школам'!G28/'Нормы по школам'!C28</f>
        <v>0</v>
      </c>
      <c r="AK27" s="121"/>
      <c r="AL27" s="118">
        <f t="shared" si="3"/>
        <v>0</v>
      </c>
      <c r="AM27" s="114">
        <f>AL27/('Нормы по школам'!I28/100*60)*100</f>
        <v>0</v>
      </c>
      <c r="AN27" s="81">
        <f>AL27*'Нормы по школам'!J28/'Нормы по школам'!I28</f>
        <v>0</v>
      </c>
      <c r="AO27" s="81">
        <f>AL27*'Нормы по школам'!K28/'Нормы по школам'!I28</f>
        <v>0</v>
      </c>
      <c r="AP27" s="81">
        <f>AL27*'Нормы по школам'!L28/'Нормы по школам'!I28</f>
        <v>0</v>
      </c>
      <c r="AQ27" s="82">
        <f>AL27*'Нормы по школам'!M28/'Нормы по школам'!I28</f>
        <v>0</v>
      </c>
    </row>
    <row r="28" spans="1:43" s="27" customFormat="1" ht="15" customHeight="1">
      <c r="A28" s="95" t="s">
        <v>13</v>
      </c>
      <c r="B28" s="102"/>
      <c r="C28" s="118">
        <f t="shared" si="0"/>
        <v>0</v>
      </c>
      <c r="D28" s="114">
        <f>C28/('Нормы по школам'!C29/100*25)*100</f>
        <v>0</v>
      </c>
      <c r="E28" s="79">
        <f>C28*'Нормы по школам'!D29/'Нормы по школам'!C29</f>
        <v>0</v>
      </c>
      <c r="F28" s="79">
        <f>C28*'Нормы по школам'!E29/'Нормы по школам'!C29</f>
        <v>0</v>
      </c>
      <c r="G28" s="79">
        <f>C28*'Нормы по школам'!F29/'Нормы по школам'!C29</f>
        <v>0</v>
      </c>
      <c r="H28" s="80">
        <f>C28*'Нормы по школам'!G29/'Нормы по школам'!C29</f>
        <v>0</v>
      </c>
      <c r="I28" s="102"/>
      <c r="J28" s="118">
        <f t="shared" si="1"/>
        <v>0</v>
      </c>
      <c r="K28" s="114">
        <f>J28/('Нормы по школам'!I29/100*25)*100</f>
        <v>0</v>
      </c>
      <c r="L28" s="81">
        <f>J28*'Нормы по школам'!J29/'Нормы по школам'!I29</f>
        <v>0</v>
      </c>
      <c r="M28" s="81">
        <f>J28*'Нормы по школам'!K29/'Нормы по школам'!I29</f>
        <v>0</v>
      </c>
      <c r="N28" s="81">
        <f>J28*'Нормы по школам'!L29/'Нормы по школам'!I29</f>
        <v>0</v>
      </c>
      <c r="O28" s="82">
        <f>J28*'Нормы по школам'!M29/'Нормы по школам'!I29</f>
        <v>0</v>
      </c>
      <c r="P28" s="124"/>
      <c r="Q28" s="118">
        <f>P28</f>
        <v>0</v>
      </c>
      <c r="R28" s="114">
        <f>Q28/('Нормы по школам'!C29/100*35)*100</f>
        <v>0</v>
      </c>
      <c r="S28" s="79">
        <f>Q28*'Нормы по школам'!D29/'Нормы по школам'!C29</f>
        <v>0</v>
      </c>
      <c r="T28" s="79">
        <f>Q28*'Нормы по школам'!E29/'Нормы по школам'!C29</f>
        <v>0</v>
      </c>
      <c r="U28" s="79">
        <f>Q28*'Нормы по школам'!F29/'Нормы по школам'!C29</f>
        <v>0</v>
      </c>
      <c r="V28" s="80">
        <f>Q28*'Нормы по школам'!G29/'Нормы по школам'!C29</f>
        <v>0</v>
      </c>
      <c r="W28" s="124"/>
      <c r="X28" s="126">
        <f t="shared" si="2"/>
        <v>0</v>
      </c>
      <c r="Y28" s="114">
        <f>X28/('Нормы по школам'!I29/100*35)*100</f>
        <v>0</v>
      </c>
      <c r="Z28" s="81">
        <f>X28*'Нормы по школам'!J29/'Нормы по школам'!I29</f>
        <v>0</v>
      </c>
      <c r="AA28" s="81">
        <f>X28*'Нормы по школам'!K29/'Нормы по школам'!I29</f>
        <v>0</v>
      </c>
      <c r="AB28" s="81">
        <f>X28*'Нормы по школам'!L29/'Нормы по школам'!I29</f>
        <v>0</v>
      </c>
      <c r="AC28" s="82">
        <f>X28*'Нормы по школам'!M29/'Нормы по школам'!I29</f>
        <v>0</v>
      </c>
      <c r="AD28" s="121"/>
      <c r="AE28" s="118">
        <f>AD28</f>
        <v>0</v>
      </c>
      <c r="AF28" s="114">
        <f>AE28/('Нормы по школам'!C29/100*60)*100</f>
        <v>0</v>
      </c>
      <c r="AG28" s="79">
        <f>AE28*'Нормы по школам'!D29/'Нормы по школам'!C29</f>
        <v>0</v>
      </c>
      <c r="AH28" s="79">
        <f>AE28*'Нормы по школам'!E29/'Нормы по школам'!C29</f>
        <v>0</v>
      </c>
      <c r="AI28" s="79">
        <f>AE28*'Нормы по школам'!F29/'Нормы по школам'!C29</f>
        <v>0</v>
      </c>
      <c r="AJ28" s="80">
        <f>AE28*'Нормы по школам'!G29/'Нормы по школам'!C29</f>
        <v>0</v>
      </c>
      <c r="AK28" s="121"/>
      <c r="AL28" s="118">
        <f t="shared" si="3"/>
        <v>0</v>
      </c>
      <c r="AM28" s="114">
        <f>AL28/('Нормы по школам'!I29/100*60)*100</f>
        <v>0</v>
      </c>
      <c r="AN28" s="81">
        <f>AL28*'Нормы по школам'!J29/'Нормы по школам'!I29</f>
        <v>0</v>
      </c>
      <c r="AO28" s="81">
        <f>AL28*'Нормы по школам'!K29/'Нормы по школам'!I29</f>
        <v>0</v>
      </c>
      <c r="AP28" s="81">
        <f>AL28*'Нормы по школам'!L29/'Нормы по школам'!I29</f>
        <v>0</v>
      </c>
      <c r="AQ28" s="82">
        <f>AL28*'Нормы по школам'!M29/'Нормы по школам'!I29</f>
        <v>0</v>
      </c>
    </row>
    <row r="29" spans="1:43" s="27" customFormat="1" ht="15" customHeight="1">
      <c r="A29" s="94" t="s">
        <v>34</v>
      </c>
      <c r="B29" s="102"/>
      <c r="C29" s="118">
        <f>B29*'Нормы по школам'!C30/'Нормы по школам'!B30</f>
        <v>0</v>
      </c>
      <c r="D29" s="114">
        <f>C29/('Нормы по школам'!C30/100*25)*100</f>
        <v>0</v>
      </c>
      <c r="E29" s="79">
        <f>C29*'Нормы по школам'!D30/'Нормы по школам'!C30</f>
        <v>0</v>
      </c>
      <c r="F29" s="79">
        <f>C29*'Нормы по школам'!E30/'Нормы по школам'!C30</f>
        <v>0</v>
      </c>
      <c r="G29" s="79">
        <f>C29*'Нормы по школам'!F30/'Нормы по школам'!C30</f>
        <v>0</v>
      </c>
      <c r="H29" s="80">
        <f>C29*'Нормы по школам'!G30/'Нормы по школам'!C30</f>
        <v>0</v>
      </c>
      <c r="I29" s="102"/>
      <c r="J29" s="118">
        <f>I29*'Нормы по школам'!I30/'Нормы по школам'!H30</f>
        <v>0</v>
      </c>
      <c r="K29" s="114">
        <f>J29/('Нормы по школам'!I30/100*25)*100</f>
        <v>0</v>
      </c>
      <c r="L29" s="81">
        <f>J29*'Нормы по школам'!J30/'Нормы по школам'!I30</f>
        <v>0</v>
      </c>
      <c r="M29" s="81">
        <f>J29*'Нормы по школам'!K30/'Нормы по школам'!I30</f>
        <v>0</v>
      </c>
      <c r="N29" s="81">
        <f>J29*'Нормы по школам'!L30/'Нормы по школам'!I30</f>
        <v>0</v>
      </c>
      <c r="O29" s="82">
        <f>J29*'Нормы по школам'!M30/'Нормы по школам'!I30</f>
        <v>0</v>
      </c>
      <c r="P29" s="124"/>
      <c r="Q29" s="118">
        <f>P29*'Нормы по школам'!C30/'Нормы по школам'!B30</f>
        <v>0</v>
      </c>
      <c r="R29" s="114">
        <f>Q29/('Нормы по школам'!C30/100*35)*100</f>
        <v>0</v>
      </c>
      <c r="S29" s="79">
        <f>Q29*'Нормы по школам'!D30/'Нормы по школам'!C30</f>
        <v>0</v>
      </c>
      <c r="T29" s="79">
        <f>Q29*'Нормы по школам'!E30/'Нормы по школам'!C30</f>
        <v>0</v>
      </c>
      <c r="U29" s="79">
        <f>Q29*'Нормы по школам'!F30/'Нормы по школам'!C30</f>
        <v>0</v>
      </c>
      <c r="V29" s="80">
        <f>Q29*'Нормы по школам'!G30/'Нормы по школам'!C30</f>
        <v>0</v>
      </c>
      <c r="W29" s="124"/>
      <c r="X29" s="126">
        <f>W29*'Нормы по школам'!I30/'Нормы по школам'!H30</f>
        <v>0</v>
      </c>
      <c r="Y29" s="114">
        <f>X29/('Нормы по школам'!I30/100*35)*100</f>
        <v>0</v>
      </c>
      <c r="Z29" s="81">
        <f>X29*'Нормы по школам'!J30/'Нормы по школам'!I30</f>
        <v>0</v>
      </c>
      <c r="AA29" s="81">
        <f>X29*'Нормы по школам'!K30/'Нормы по школам'!I30</f>
        <v>0</v>
      </c>
      <c r="AB29" s="81">
        <f>X29*'Нормы по школам'!L30/'Нормы по школам'!I30</f>
        <v>0</v>
      </c>
      <c r="AC29" s="82">
        <f>X29*'Нормы по школам'!M30/'Нормы по школам'!I30</f>
        <v>0</v>
      </c>
      <c r="AD29" s="121"/>
      <c r="AE29" s="118">
        <f>AD29*'Нормы по школам'!C30/'Нормы по школам'!B30</f>
        <v>0</v>
      </c>
      <c r="AF29" s="114">
        <f>AE29/('Нормы по школам'!C30/100*60)*100</f>
        <v>0</v>
      </c>
      <c r="AG29" s="79">
        <f>AE29*'Нормы по школам'!D30/'Нормы по школам'!C30</f>
        <v>0</v>
      </c>
      <c r="AH29" s="79">
        <f>AE29*'Нормы по школам'!E30/'Нормы по школам'!C30</f>
        <v>0</v>
      </c>
      <c r="AI29" s="79">
        <f>AE29*'Нормы по школам'!F30/'Нормы по школам'!C30</f>
        <v>0</v>
      </c>
      <c r="AJ29" s="80">
        <f>AE29*'Нормы по школам'!G30/'Нормы по школам'!C30</f>
        <v>0</v>
      </c>
      <c r="AK29" s="121"/>
      <c r="AL29" s="118">
        <f>AK29*'Нормы по школам'!I30/'Нормы по школам'!H30</f>
        <v>0</v>
      </c>
      <c r="AM29" s="114">
        <f>AL29/('Нормы по школам'!I30/100*60)*100</f>
        <v>0</v>
      </c>
      <c r="AN29" s="81">
        <f>AL29*'Нормы по школам'!J30/'Нормы по школам'!I30</f>
        <v>0</v>
      </c>
      <c r="AO29" s="81">
        <f>AL29*'Нормы по школам'!K30/'Нормы по школам'!I30</f>
        <v>0</v>
      </c>
      <c r="AP29" s="81">
        <f>AL29*'Нормы по школам'!L30/'Нормы по школам'!I30</f>
        <v>0</v>
      </c>
      <c r="AQ29" s="82">
        <f>AL29*'Нормы по школам'!M30/'Нормы по школам'!I30</f>
        <v>0</v>
      </c>
    </row>
    <row r="30" spans="1:43" s="27" customFormat="1" ht="15" customHeight="1">
      <c r="A30" s="95" t="s">
        <v>11</v>
      </c>
      <c r="B30" s="102"/>
      <c r="C30" s="118">
        <f t="shared" si="0"/>
        <v>0</v>
      </c>
      <c r="D30" s="114">
        <f>C30/('Нормы по школам'!C31/100*25)*100</f>
        <v>0</v>
      </c>
      <c r="E30" s="79">
        <f>C30*'Нормы по школам'!D31/'Нормы по школам'!C31</f>
        <v>0</v>
      </c>
      <c r="F30" s="79">
        <f>C30*'Нормы по школам'!E31/'Нормы по школам'!C31</f>
        <v>0</v>
      </c>
      <c r="G30" s="79">
        <f>C30*'Нормы по школам'!F31/'Нормы по школам'!C31</f>
        <v>0</v>
      </c>
      <c r="H30" s="80">
        <f>C30*'Нормы по школам'!G31/'Нормы по школам'!C31</f>
        <v>0</v>
      </c>
      <c r="I30" s="102"/>
      <c r="J30" s="118">
        <f t="shared" si="1"/>
        <v>0</v>
      </c>
      <c r="K30" s="114">
        <f>J30/('Нормы по школам'!I31/100*25)*100</f>
        <v>0</v>
      </c>
      <c r="L30" s="81">
        <f>J30*'Нормы по школам'!J31/'Нормы по школам'!I31</f>
        <v>0</v>
      </c>
      <c r="M30" s="81">
        <f>J30*'Нормы по школам'!K31/'Нормы по школам'!I31</f>
        <v>0</v>
      </c>
      <c r="N30" s="81">
        <f>J30*'Нормы по школам'!L31/'Нормы по школам'!I31</f>
        <v>0</v>
      </c>
      <c r="O30" s="82">
        <f>J30*'Нормы по школам'!M31/'Нормы по школам'!I31</f>
        <v>0</v>
      </c>
      <c r="P30" s="124"/>
      <c r="Q30" s="118">
        <f aca="true" t="shared" si="4" ref="Q30:Q35">P30</f>
        <v>0</v>
      </c>
      <c r="R30" s="114">
        <f>Q30/('Нормы по школам'!C31/100*35)*100</f>
        <v>0</v>
      </c>
      <c r="S30" s="79">
        <f>Q30*'Нормы по школам'!D31/'Нормы по школам'!C31</f>
        <v>0</v>
      </c>
      <c r="T30" s="79">
        <f>Q30*'Нормы по школам'!E31/'Нормы по школам'!C31</f>
        <v>0</v>
      </c>
      <c r="U30" s="79">
        <f>Q30*'Нормы по школам'!F31/'Нормы по школам'!C31</f>
        <v>0</v>
      </c>
      <c r="V30" s="80">
        <f>Q30*'Нормы по школам'!G31/'Нормы по школам'!C31</f>
        <v>0</v>
      </c>
      <c r="W30" s="124"/>
      <c r="X30" s="126">
        <f t="shared" si="2"/>
        <v>0</v>
      </c>
      <c r="Y30" s="114">
        <f>X30/('Нормы по школам'!I31/100*35)*100</f>
        <v>0</v>
      </c>
      <c r="Z30" s="81">
        <f>X30*'Нормы по школам'!J31/'Нормы по школам'!I31</f>
        <v>0</v>
      </c>
      <c r="AA30" s="81">
        <f>X30*'Нормы по школам'!K31/'Нормы по школам'!I31</f>
        <v>0</v>
      </c>
      <c r="AB30" s="81">
        <f>X30*'Нормы по школам'!L31/'Нормы по школам'!I31</f>
        <v>0</v>
      </c>
      <c r="AC30" s="82">
        <f>X30*'Нормы по школам'!M31/'Нормы по школам'!I31</f>
        <v>0</v>
      </c>
      <c r="AD30" s="121"/>
      <c r="AE30" s="118">
        <f aca="true" t="shared" si="5" ref="AE30:AE35">AD30</f>
        <v>0</v>
      </c>
      <c r="AF30" s="114">
        <f>AE30/('Нормы по школам'!C31/100*60)*100</f>
        <v>0</v>
      </c>
      <c r="AG30" s="79">
        <f>AE30*'Нормы по школам'!D31/'Нормы по школам'!C31</f>
        <v>0</v>
      </c>
      <c r="AH30" s="79">
        <f>AE30*'Нормы по школам'!E31/'Нормы по школам'!C31</f>
        <v>0</v>
      </c>
      <c r="AI30" s="79">
        <f>AE30*'Нормы по школам'!F31/'Нормы по школам'!C31</f>
        <v>0</v>
      </c>
      <c r="AJ30" s="80">
        <f>AE30*'Нормы по школам'!G31/'Нормы по школам'!C31</f>
        <v>0</v>
      </c>
      <c r="AK30" s="121"/>
      <c r="AL30" s="118">
        <f t="shared" si="3"/>
        <v>0</v>
      </c>
      <c r="AM30" s="114">
        <f>AL30/('Нормы по школам'!I31/100*60)*100</f>
        <v>0</v>
      </c>
      <c r="AN30" s="81">
        <f>AL30*'Нормы по школам'!J31/'Нормы по школам'!I31</f>
        <v>0</v>
      </c>
      <c r="AO30" s="81">
        <f>AL30*'Нормы по школам'!K31/'Нормы по школам'!I31</f>
        <v>0</v>
      </c>
      <c r="AP30" s="81">
        <f>AL30*'Нормы по школам'!L31/'Нормы по школам'!I31</f>
        <v>0</v>
      </c>
      <c r="AQ30" s="82">
        <f>AL30*'Нормы по школам'!M31/'Нормы по школам'!I31</f>
        <v>0</v>
      </c>
    </row>
    <row r="31" spans="1:43" s="27" customFormat="1" ht="15" customHeight="1">
      <c r="A31" s="94" t="s">
        <v>10</v>
      </c>
      <c r="B31" s="102"/>
      <c r="C31" s="118">
        <f t="shared" si="0"/>
        <v>0</v>
      </c>
      <c r="D31" s="114">
        <f>C31/('Нормы по школам'!C32/100*25)*100</f>
        <v>0</v>
      </c>
      <c r="E31" s="79">
        <f>C31*'Нормы по школам'!D32/'Нормы по школам'!C32</f>
        <v>0</v>
      </c>
      <c r="F31" s="79">
        <f>C31*'Нормы по школам'!E32/'Нормы по школам'!C32</f>
        <v>0</v>
      </c>
      <c r="G31" s="79">
        <f>C31*'Нормы по школам'!F32/'Нормы по школам'!C32</f>
        <v>0</v>
      </c>
      <c r="H31" s="80">
        <f>C31*'Нормы по школам'!G32/'Нормы по школам'!C32</f>
        <v>0</v>
      </c>
      <c r="I31" s="102"/>
      <c r="J31" s="118">
        <f t="shared" si="1"/>
        <v>0</v>
      </c>
      <c r="K31" s="114">
        <f>J31/('Нормы по школам'!I32/100*25)*100</f>
        <v>0</v>
      </c>
      <c r="L31" s="81">
        <f>J31*'Нормы по школам'!J32/'Нормы по школам'!I32</f>
        <v>0</v>
      </c>
      <c r="M31" s="81">
        <f>J31*'Нормы по школам'!K32/'Нормы по школам'!I32</f>
        <v>0</v>
      </c>
      <c r="N31" s="81">
        <f>J31*'Нормы по школам'!L32/'Нормы по школам'!I32</f>
        <v>0</v>
      </c>
      <c r="O31" s="82">
        <f>J31*'Нормы по школам'!M32/'Нормы по школам'!I32</f>
        <v>0</v>
      </c>
      <c r="P31" s="124"/>
      <c r="Q31" s="118">
        <f t="shared" si="4"/>
        <v>0</v>
      </c>
      <c r="R31" s="114">
        <f>Q31/('Нормы по школам'!C32/100*35)*100</f>
        <v>0</v>
      </c>
      <c r="S31" s="79">
        <f>Q31*'Нормы по школам'!D32/'Нормы по школам'!C32</f>
        <v>0</v>
      </c>
      <c r="T31" s="79">
        <f>Q31*'Нормы по школам'!E32/'Нормы по школам'!C32</f>
        <v>0</v>
      </c>
      <c r="U31" s="79">
        <f>Q31*'Нормы по школам'!F32/'Нормы по школам'!C32</f>
        <v>0</v>
      </c>
      <c r="V31" s="80">
        <f>Q31*'Нормы по школам'!G32/'Нормы по школам'!C32</f>
        <v>0</v>
      </c>
      <c r="W31" s="124"/>
      <c r="X31" s="126">
        <f t="shared" si="2"/>
        <v>0</v>
      </c>
      <c r="Y31" s="114">
        <f>X31/('Нормы по школам'!I32/100*35)*100</f>
        <v>0</v>
      </c>
      <c r="Z31" s="81">
        <f>X31*'Нормы по школам'!J32/'Нормы по школам'!I32</f>
        <v>0</v>
      </c>
      <c r="AA31" s="81">
        <f>X31*'Нормы по школам'!K32/'Нормы по школам'!I32</f>
        <v>0</v>
      </c>
      <c r="AB31" s="81">
        <f>X31*'Нормы по школам'!L32/'Нормы по школам'!I32</f>
        <v>0</v>
      </c>
      <c r="AC31" s="82">
        <f>X31*'Нормы по школам'!M32/'Нормы по школам'!I32</f>
        <v>0</v>
      </c>
      <c r="AD31" s="121"/>
      <c r="AE31" s="118">
        <f t="shared" si="5"/>
        <v>0</v>
      </c>
      <c r="AF31" s="114">
        <f>AE31/('Нормы по школам'!C32/100*60)*100</f>
        <v>0</v>
      </c>
      <c r="AG31" s="79">
        <f>AE31*'Нормы по школам'!D32/'Нормы по школам'!C32</f>
        <v>0</v>
      </c>
      <c r="AH31" s="79">
        <f>AE31*'Нормы по школам'!E32/'Нормы по школам'!C32</f>
        <v>0</v>
      </c>
      <c r="AI31" s="79">
        <f>AE31*'Нормы по школам'!F32/'Нормы по школам'!C32</f>
        <v>0</v>
      </c>
      <c r="AJ31" s="80">
        <f>AE31*'Нормы по школам'!G32/'Нормы по школам'!C32</f>
        <v>0</v>
      </c>
      <c r="AK31" s="121"/>
      <c r="AL31" s="118">
        <f t="shared" si="3"/>
        <v>0</v>
      </c>
      <c r="AM31" s="114">
        <f>AL31/('Нормы по школам'!I32/100*60)*100</f>
        <v>0</v>
      </c>
      <c r="AN31" s="81">
        <f>AL31*'Нормы по школам'!J32/'Нормы по школам'!I32</f>
        <v>0</v>
      </c>
      <c r="AO31" s="81">
        <f>AL31*'Нормы по школам'!K32/'Нормы по школам'!I32</f>
        <v>0</v>
      </c>
      <c r="AP31" s="81">
        <f>AL31*'Нормы по школам'!L32/'Нормы по школам'!I32</f>
        <v>0</v>
      </c>
      <c r="AQ31" s="82">
        <f>AL31*'Нормы по школам'!M32/'Нормы по школам'!I32</f>
        <v>0</v>
      </c>
    </row>
    <row r="32" spans="1:43" ht="15" customHeight="1">
      <c r="A32" s="92" t="s">
        <v>17</v>
      </c>
      <c r="B32" s="102"/>
      <c r="C32" s="118">
        <f t="shared" si="0"/>
        <v>0</v>
      </c>
      <c r="D32" s="114">
        <f>C32/('Нормы по школам'!C33/100*25)*100</f>
        <v>0</v>
      </c>
      <c r="E32" s="79">
        <f>C32*'Нормы по школам'!D33/'Нормы по школам'!C33</f>
        <v>0</v>
      </c>
      <c r="F32" s="79">
        <f>C32*'Нормы по школам'!E33/'Нормы по школам'!C33</f>
        <v>0</v>
      </c>
      <c r="G32" s="79">
        <f>C32*'Нормы по школам'!F33/'Нормы по школам'!C33</f>
        <v>0</v>
      </c>
      <c r="H32" s="80">
        <f>C32*'Нормы по школам'!G33/'Нормы по школам'!C33</f>
        <v>0</v>
      </c>
      <c r="I32" s="102"/>
      <c r="J32" s="118">
        <f t="shared" si="1"/>
        <v>0</v>
      </c>
      <c r="K32" s="114">
        <f>J32/('Нормы по школам'!I33/100*25)*100</f>
        <v>0</v>
      </c>
      <c r="L32" s="81">
        <f>J32*'Нормы по школам'!J33/'Нормы по школам'!I33</f>
        <v>0</v>
      </c>
      <c r="M32" s="81">
        <f>J32*'Нормы по школам'!K33/'Нормы по школам'!I33</f>
        <v>0</v>
      </c>
      <c r="N32" s="81">
        <f>J32*'Нормы по школам'!L33/'Нормы по школам'!I33</f>
        <v>0</v>
      </c>
      <c r="O32" s="82">
        <f>J32*'Нормы по школам'!M33/'Нормы по школам'!I33</f>
        <v>0</v>
      </c>
      <c r="P32" s="124"/>
      <c r="Q32" s="118">
        <f t="shared" si="4"/>
        <v>0</v>
      </c>
      <c r="R32" s="114">
        <f>Q32/('Нормы по школам'!C33/100*35)*100</f>
        <v>0</v>
      </c>
      <c r="S32" s="79">
        <f>Q32*'Нормы по школам'!D33/'Нормы по школам'!C33</f>
        <v>0</v>
      </c>
      <c r="T32" s="79">
        <f>Q32*'Нормы по школам'!E33/'Нормы по школам'!C33</f>
        <v>0</v>
      </c>
      <c r="U32" s="79">
        <f>Q32*'Нормы по школам'!F33/'Нормы по школам'!C33</f>
        <v>0</v>
      </c>
      <c r="V32" s="80">
        <f>Q32*'Нормы по школам'!G33/'Нормы по школам'!C33</f>
        <v>0</v>
      </c>
      <c r="W32" s="124"/>
      <c r="X32" s="126">
        <f t="shared" si="2"/>
        <v>0</v>
      </c>
      <c r="Y32" s="114">
        <f>X32/('Нормы по школам'!I33/100*35)*100</f>
        <v>0</v>
      </c>
      <c r="Z32" s="81">
        <f>X32*'Нормы по школам'!J33/'Нормы по школам'!I33</f>
        <v>0</v>
      </c>
      <c r="AA32" s="81">
        <f>X32*'Нормы по школам'!K33/'Нормы по школам'!I33</f>
        <v>0</v>
      </c>
      <c r="AB32" s="81">
        <f>X32*'Нормы по школам'!L33/'Нормы по школам'!I33</f>
        <v>0</v>
      </c>
      <c r="AC32" s="82">
        <f>X32*'Нормы по школам'!M33/'Нормы по школам'!I33</f>
        <v>0</v>
      </c>
      <c r="AD32" s="121"/>
      <c r="AE32" s="118">
        <f t="shared" si="5"/>
        <v>0</v>
      </c>
      <c r="AF32" s="114">
        <f>AE32/('Нормы по школам'!C33/100*60)*100</f>
        <v>0</v>
      </c>
      <c r="AG32" s="79">
        <f>AE32*'Нормы по школам'!D33/'Нормы по школам'!C33</f>
        <v>0</v>
      </c>
      <c r="AH32" s="79">
        <f>AE32*'Нормы по школам'!E33/'Нормы по школам'!C33</f>
        <v>0</v>
      </c>
      <c r="AI32" s="79">
        <f>AE32*'Нормы по школам'!F33/'Нормы по школам'!C33</f>
        <v>0</v>
      </c>
      <c r="AJ32" s="80">
        <f>AE32*'Нормы по школам'!G33/'Нормы по школам'!C33</f>
        <v>0</v>
      </c>
      <c r="AK32" s="121"/>
      <c r="AL32" s="118">
        <f t="shared" si="3"/>
        <v>0</v>
      </c>
      <c r="AM32" s="114">
        <f>AL32/('Нормы по школам'!I33/100*60)*100</f>
        <v>0</v>
      </c>
      <c r="AN32" s="81">
        <f>AL32*'Нормы по школам'!J33/'Нормы по школам'!I33</f>
        <v>0</v>
      </c>
      <c r="AO32" s="81">
        <f>AL32*'Нормы по школам'!K33/'Нормы по школам'!I33</f>
        <v>0</v>
      </c>
      <c r="AP32" s="81">
        <f>AL32*'Нормы по школам'!L33/'Нормы по школам'!I33</f>
        <v>0</v>
      </c>
      <c r="AQ32" s="82">
        <f>AL32*'Нормы по школам'!M33/'Нормы по школам'!I33</f>
        <v>0</v>
      </c>
    </row>
    <row r="33" spans="1:43" ht="15" customHeight="1">
      <c r="A33" s="92" t="s">
        <v>26</v>
      </c>
      <c r="B33" s="102"/>
      <c r="C33" s="118">
        <f t="shared" si="0"/>
        <v>0</v>
      </c>
      <c r="D33" s="114">
        <f>C33/('Нормы по школам'!C34/100*25)*100</f>
        <v>0</v>
      </c>
      <c r="E33" s="79">
        <f>C33*'Нормы по школам'!D34/'Нормы по школам'!C34</f>
        <v>0</v>
      </c>
      <c r="F33" s="79">
        <f>C33*'Нормы по школам'!E34/'Нормы по школам'!C34</f>
        <v>0</v>
      </c>
      <c r="G33" s="79">
        <f>C33*'Нормы по школам'!F34/'Нормы по школам'!C34</f>
        <v>0</v>
      </c>
      <c r="H33" s="80">
        <f>C33*'Нормы по школам'!G34/'Нормы по школам'!C34</f>
        <v>0</v>
      </c>
      <c r="I33" s="102"/>
      <c r="J33" s="118">
        <f t="shared" si="1"/>
        <v>0</v>
      </c>
      <c r="K33" s="114">
        <f>J33/('Нормы по школам'!I34/100*25)*100</f>
        <v>0</v>
      </c>
      <c r="L33" s="81">
        <f>J33*'Нормы по школам'!J34/'Нормы по школам'!I34</f>
        <v>0</v>
      </c>
      <c r="M33" s="81">
        <f>J33*'Нормы по школам'!K34/'Нормы по школам'!I34</f>
        <v>0</v>
      </c>
      <c r="N33" s="81">
        <f>J33*'Нормы по школам'!L34/'Нормы по школам'!I34</f>
        <v>0</v>
      </c>
      <c r="O33" s="82">
        <f>J33*'Нормы по школам'!M34/'Нормы по школам'!I34</f>
        <v>0</v>
      </c>
      <c r="P33" s="124"/>
      <c r="Q33" s="118">
        <f t="shared" si="4"/>
        <v>0</v>
      </c>
      <c r="R33" s="114">
        <f>Q33/('Нормы по школам'!C34/100*35)*100</f>
        <v>0</v>
      </c>
      <c r="S33" s="79">
        <f>Q33*'Нормы по школам'!D34/'Нормы по школам'!C34</f>
        <v>0</v>
      </c>
      <c r="T33" s="79">
        <f>Q33*'Нормы по школам'!E34/'Нормы по школам'!C34</f>
        <v>0</v>
      </c>
      <c r="U33" s="79">
        <f>Q33*'Нормы по школам'!F34/'Нормы по школам'!C34</f>
        <v>0</v>
      </c>
      <c r="V33" s="80">
        <f>Q33*'Нормы по школам'!G34/'Нормы по школам'!C34</f>
        <v>0</v>
      </c>
      <c r="W33" s="124"/>
      <c r="X33" s="126">
        <f t="shared" si="2"/>
        <v>0</v>
      </c>
      <c r="Y33" s="114">
        <f>X33/('Нормы по школам'!I34/100*35)*100</f>
        <v>0</v>
      </c>
      <c r="Z33" s="81">
        <f>X33*'Нормы по школам'!J34/'Нормы по школам'!I34</f>
        <v>0</v>
      </c>
      <c r="AA33" s="81">
        <f>X33*'Нормы по школам'!K34/'Нормы по школам'!I34</f>
        <v>0</v>
      </c>
      <c r="AB33" s="81">
        <f>X33*'Нормы по школам'!L34/'Нормы по школам'!I34</f>
        <v>0</v>
      </c>
      <c r="AC33" s="82">
        <f>X33*'Нормы по школам'!M34/'Нормы по школам'!I34</f>
        <v>0</v>
      </c>
      <c r="AD33" s="121"/>
      <c r="AE33" s="118">
        <f t="shared" si="5"/>
        <v>0</v>
      </c>
      <c r="AF33" s="114">
        <f>AE33/('Нормы по школам'!C34/100*60)*100</f>
        <v>0</v>
      </c>
      <c r="AG33" s="79">
        <f>AE33*'Нормы по школам'!D34/'Нормы по школам'!C34</f>
        <v>0</v>
      </c>
      <c r="AH33" s="79">
        <f>AE33*'Нормы по школам'!E34/'Нормы по школам'!C34</f>
        <v>0</v>
      </c>
      <c r="AI33" s="79">
        <f>AE33*'Нормы по школам'!F34/'Нормы по школам'!C34</f>
        <v>0</v>
      </c>
      <c r="AJ33" s="80">
        <f>AE33*'Нормы по школам'!G34/'Нормы по школам'!C34</f>
        <v>0</v>
      </c>
      <c r="AK33" s="121"/>
      <c r="AL33" s="118">
        <f t="shared" si="3"/>
        <v>0</v>
      </c>
      <c r="AM33" s="114">
        <f>AL33/('Нормы по школам'!I34/100*60)*100</f>
        <v>0</v>
      </c>
      <c r="AN33" s="81">
        <f>AL33*'Нормы по школам'!J34/'Нормы по школам'!I34</f>
        <v>0</v>
      </c>
      <c r="AO33" s="81">
        <f>AL33*'Нормы по школам'!K34/'Нормы по школам'!I34</f>
        <v>0</v>
      </c>
      <c r="AP33" s="81">
        <f>AL33*'Нормы по школам'!L34/'Нормы по школам'!I34</f>
        <v>0</v>
      </c>
      <c r="AQ33" s="82">
        <f>AL33*'Нормы по школам'!M34/'Нормы по школам'!I34</f>
        <v>0</v>
      </c>
    </row>
    <row r="34" spans="1:43" ht="15" customHeight="1">
      <c r="A34" s="92" t="s">
        <v>19</v>
      </c>
      <c r="B34" s="102"/>
      <c r="C34" s="118">
        <f t="shared" si="0"/>
        <v>0</v>
      </c>
      <c r="D34" s="114">
        <f>C34/('Нормы по школам'!C35/100*25)*100</f>
        <v>0</v>
      </c>
      <c r="E34" s="79">
        <f>C34*'Нормы по школам'!D35/'Нормы по школам'!C35</f>
        <v>0</v>
      </c>
      <c r="F34" s="79">
        <f>C34*'Нормы по школам'!E35/'Нормы по школам'!C35</f>
        <v>0</v>
      </c>
      <c r="G34" s="79">
        <f>C34*'Нормы по школам'!F35/'Нормы по школам'!C35</f>
        <v>0</v>
      </c>
      <c r="H34" s="80">
        <f>C34*'Нормы по школам'!G35/'Нормы по школам'!C35</f>
        <v>0</v>
      </c>
      <c r="I34" s="102"/>
      <c r="J34" s="118">
        <f t="shared" si="1"/>
        <v>0</v>
      </c>
      <c r="K34" s="114">
        <f>J34/('Нормы по школам'!I35/100*25)*100</f>
        <v>0</v>
      </c>
      <c r="L34" s="81">
        <f>J34*'Нормы по школам'!J35/'Нормы по школам'!I35</f>
        <v>0</v>
      </c>
      <c r="M34" s="81">
        <f>J34*'Нормы по школам'!K35/'Нормы по школам'!I35</f>
        <v>0</v>
      </c>
      <c r="N34" s="81">
        <f>J34*'Нормы по школам'!L35/'Нормы по школам'!I35</f>
        <v>0</v>
      </c>
      <c r="O34" s="82">
        <f>J34*'Нормы по школам'!M35/'Нормы по школам'!I35</f>
        <v>0</v>
      </c>
      <c r="P34" s="124"/>
      <c r="Q34" s="118">
        <f t="shared" si="4"/>
        <v>0</v>
      </c>
      <c r="R34" s="114">
        <f>Q34/('Нормы по школам'!C35/100*35)*100</f>
        <v>0</v>
      </c>
      <c r="S34" s="79">
        <f>Q34*'Нормы по школам'!D35/'Нормы по школам'!C35</f>
        <v>0</v>
      </c>
      <c r="T34" s="79">
        <f>Q34*'Нормы по школам'!E35/'Нормы по школам'!C35</f>
        <v>0</v>
      </c>
      <c r="U34" s="79">
        <f>Q34*'Нормы по школам'!F35/'Нормы по школам'!C35</f>
        <v>0</v>
      </c>
      <c r="V34" s="80">
        <f>Q34*'Нормы по школам'!G35/'Нормы по школам'!C35</f>
        <v>0</v>
      </c>
      <c r="W34" s="124"/>
      <c r="X34" s="126">
        <f t="shared" si="2"/>
        <v>0</v>
      </c>
      <c r="Y34" s="114">
        <f>X34/('Нормы по школам'!I35/100*35)*100</f>
        <v>0</v>
      </c>
      <c r="Z34" s="81">
        <f>X34*'Нормы по школам'!J35/'Нормы по школам'!I35</f>
        <v>0</v>
      </c>
      <c r="AA34" s="81">
        <f>X34*'Нормы по школам'!K35/'Нормы по школам'!I35</f>
        <v>0</v>
      </c>
      <c r="AB34" s="81">
        <f>X34*'Нормы по школам'!L35/'Нормы по школам'!I35</f>
        <v>0</v>
      </c>
      <c r="AC34" s="82">
        <f>X34*'Нормы по школам'!M35/'Нормы по школам'!I35</f>
        <v>0</v>
      </c>
      <c r="AD34" s="121"/>
      <c r="AE34" s="118">
        <f t="shared" si="5"/>
        <v>0</v>
      </c>
      <c r="AF34" s="114">
        <f>AE34/('Нормы по школам'!C35/100*60)*100</f>
        <v>0</v>
      </c>
      <c r="AG34" s="79">
        <f>AE34*'Нормы по школам'!D35/'Нормы по школам'!C35</f>
        <v>0</v>
      </c>
      <c r="AH34" s="79">
        <f>AE34*'Нормы по школам'!E35/'Нормы по школам'!C35</f>
        <v>0</v>
      </c>
      <c r="AI34" s="79">
        <f>AE34*'Нормы по школам'!F35/'Нормы по школам'!C35</f>
        <v>0</v>
      </c>
      <c r="AJ34" s="80">
        <f>AE34*'Нормы по школам'!G35/'Нормы по школам'!C35</f>
        <v>0</v>
      </c>
      <c r="AK34" s="121"/>
      <c r="AL34" s="118">
        <f t="shared" si="3"/>
        <v>0</v>
      </c>
      <c r="AM34" s="114">
        <f>AL34/('Нормы по школам'!I35/100*60)*100</f>
        <v>0</v>
      </c>
      <c r="AN34" s="81">
        <f>AL34*'Нормы по школам'!J35/'Нормы по школам'!I35</f>
        <v>0</v>
      </c>
      <c r="AO34" s="81">
        <f>AL34*'Нормы по школам'!K35/'Нормы по школам'!I35</f>
        <v>0</v>
      </c>
      <c r="AP34" s="81">
        <f>AL34*'Нормы по школам'!L35/'Нормы по школам'!I35</f>
        <v>0</v>
      </c>
      <c r="AQ34" s="82">
        <f>AL34*'Нормы по школам'!M35/'Нормы по школам'!I35</f>
        <v>0</v>
      </c>
    </row>
    <row r="35" spans="1:43" ht="15" customHeight="1" thickBot="1">
      <c r="A35" s="96" t="s">
        <v>18</v>
      </c>
      <c r="B35" s="103"/>
      <c r="C35" s="119">
        <f>B35</f>
        <v>0</v>
      </c>
      <c r="D35" s="161">
        <f>C35/('Нормы по школам'!C36/100*25)*100</f>
        <v>0</v>
      </c>
      <c r="E35" s="99">
        <f>C35*'Нормы по школам'!D36/'Нормы по школам'!C36</f>
        <v>0</v>
      </c>
      <c r="F35" s="99">
        <f>C35*'Нормы по школам'!E36/'Нормы по школам'!C36</f>
        <v>0</v>
      </c>
      <c r="G35" s="99">
        <f>C35*'Нормы по школам'!F36/'Нормы по школам'!C36</f>
        <v>0</v>
      </c>
      <c r="H35" s="100">
        <f>C35*'Нормы по школам'!G36/'Нормы по школам'!C36</f>
        <v>0</v>
      </c>
      <c r="I35" s="103"/>
      <c r="J35" s="119">
        <f>I35</f>
        <v>0</v>
      </c>
      <c r="K35" s="161">
        <f>J35/('Нормы по школам'!I36/100*25)*100</f>
        <v>0</v>
      </c>
      <c r="L35" s="115">
        <f>J35*'Нормы по школам'!J36/'Нормы по школам'!I36</f>
        <v>0</v>
      </c>
      <c r="M35" s="115">
        <f>J35*'Нормы по школам'!K36/'Нормы по школам'!I36</f>
        <v>0</v>
      </c>
      <c r="N35" s="115">
        <f>J35*'Нормы по школам'!L36/'Нормы по школам'!I36</f>
        <v>0</v>
      </c>
      <c r="O35" s="116">
        <f>J35*'Нормы по школам'!M36/'Нормы по школам'!I36</f>
        <v>0</v>
      </c>
      <c r="P35" s="125"/>
      <c r="Q35" s="119">
        <f t="shared" si="4"/>
        <v>0</v>
      </c>
      <c r="R35" s="161">
        <f>Q35/('Нормы по школам'!C36/100*35)*100</f>
        <v>0</v>
      </c>
      <c r="S35" s="99">
        <f>Q35*'Нормы по школам'!D36/'Нормы по школам'!C36</f>
        <v>0</v>
      </c>
      <c r="T35" s="99">
        <f>Q35*'Нормы по школам'!E36/'Нормы по школам'!C36</f>
        <v>0</v>
      </c>
      <c r="U35" s="99">
        <f>Q35*'Нормы по школам'!F36/'Нормы по школам'!C36</f>
        <v>0</v>
      </c>
      <c r="V35" s="100">
        <f>Q35*'Нормы по школам'!G36/'Нормы по школам'!C36</f>
        <v>0</v>
      </c>
      <c r="W35" s="125"/>
      <c r="X35" s="128">
        <f>W35</f>
        <v>0</v>
      </c>
      <c r="Y35" s="161">
        <f>X35/('Нормы по школам'!I36/100*35)*100</f>
        <v>0</v>
      </c>
      <c r="Z35" s="115">
        <f>X35*'Нормы по школам'!J36/'Нормы по школам'!I36</f>
        <v>0</v>
      </c>
      <c r="AA35" s="115">
        <f>X35*'Нормы по школам'!K36/'Нормы по школам'!I36</f>
        <v>0</v>
      </c>
      <c r="AB35" s="115">
        <f>X35*'Нормы по школам'!L36/'Нормы по школам'!I36</f>
        <v>0</v>
      </c>
      <c r="AC35" s="116">
        <f>X35*'Нормы по школам'!M36/'Нормы по школам'!I36</f>
        <v>0</v>
      </c>
      <c r="AD35" s="122"/>
      <c r="AE35" s="119">
        <f t="shared" si="5"/>
        <v>0</v>
      </c>
      <c r="AF35" s="161">
        <f>AE35/('Нормы по школам'!C36/100*60)*100</f>
        <v>0</v>
      </c>
      <c r="AG35" s="99">
        <f>AE35*'Нормы по школам'!D36/'Нормы по школам'!C36</f>
        <v>0</v>
      </c>
      <c r="AH35" s="99">
        <f>AE35*'Нормы по школам'!E36/'Нормы по школам'!C36</f>
        <v>0</v>
      </c>
      <c r="AI35" s="99">
        <f>AE35*'Нормы по школам'!F36/'Нормы по школам'!C36</f>
        <v>0</v>
      </c>
      <c r="AJ35" s="100">
        <f>AE35*'Нормы по школам'!G36/'Нормы по школам'!C36</f>
        <v>0</v>
      </c>
      <c r="AK35" s="122"/>
      <c r="AL35" s="119">
        <f>AK35</f>
        <v>0</v>
      </c>
      <c r="AM35" s="161">
        <f>AL35/('Нормы по школам'!I36/100*60)*100</f>
        <v>0</v>
      </c>
      <c r="AN35" s="115">
        <f>AL35*'Нормы по школам'!J36/'Нормы по школам'!I36</f>
        <v>0</v>
      </c>
      <c r="AO35" s="115">
        <f>AL35*'Нормы по школам'!K36/'Нормы по школам'!I36</f>
        <v>0</v>
      </c>
      <c r="AP35" s="115">
        <f>AL35*'Нормы по школам'!L36/'Нормы по школам'!I36</f>
        <v>0</v>
      </c>
      <c r="AQ35" s="116">
        <f>AL35*'Нормы по школам'!M36/'Нормы по школам'!I36</f>
        <v>0</v>
      </c>
    </row>
    <row r="36" spans="1:43" s="209" customFormat="1" ht="15" customHeight="1">
      <c r="A36" s="208" t="s">
        <v>24</v>
      </c>
      <c r="D36" s="28"/>
      <c r="E36" s="210" t="s">
        <v>20</v>
      </c>
      <c r="F36" s="211" t="s">
        <v>21</v>
      </c>
      <c r="G36" s="211" t="s">
        <v>22</v>
      </c>
      <c r="H36" s="195" t="s">
        <v>23</v>
      </c>
      <c r="I36" s="212"/>
      <c r="J36" s="213"/>
      <c r="K36" s="213"/>
      <c r="L36" s="210" t="s">
        <v>20</v>
      </c>
      <c r="M36" s="211" t="s">
        <v>21</v>
      </c>
      <c r="N36" s="211" t="s">
        <v>22</v>
      </c>
      <c r="O36" s="195" t="s">
        <v>23</v>
      </c>
      <c r="R36" s="28"/>
      <c r="S36" s="160" t="s">
        <v>20</v>
      </c>
      <c r="T36" s="214" t="s">
        <v>21</v>
      </c>
      <c r="U36" s="214" t="s">
        <v>22</v>
      </c>
      <c r="V36" s="190" t="s">
        <v>23</v>
      </c>
      <c r="W36" s="213"/>
      <c r="X36" s="213"/>
      <c r="Y36" s="213"/>
      <c r="Z36" s="210" t="s">
        <v>20</v>
      </c>
      <c r="AA36" s="211" t="s">
        <v>21</v>
      </c>
      <c r="AB36" s="211" t="s">
        <v>22</v>
      </c>
      <c r="AC36" s="195" t="s">
        <v>23</v>
      </c>
      <c r="AF36" s="28"/>
      <c r="AG36" s="210" t="s">
        <v>20</v>
      </c>
      <c r="AH36" s="211" t="s">
        <v>21</v>
      </c>
      <c r="AI36" s="211" t="s">
        <v>22</v>
      </c>
      <c r="AJ36" s="195" t="s">
        <v>23</v>
      </c>
      <c r="AK36" s="213"/>
      <c r="AL36" s="213"/>
      <c r="AM36" s="213"/>
      <c r="AN36" s="210" t="s">
        <v>20</v>
      </c>
      <c r="AO36" s="211" t="s">
        <v>21</v>
      </c>
      <c r="AP36" s="211" t="s">
        <v>22</v>
      </c>
      <c r="AQ36" s="195" t="s">
        <v>23</v>
      </c>
    </row>
    <row r="37" spans="1:43" ht="15" customHeight="1">
      <c r="A37" s="34" t="s">
        <v>37</v>
      </c>
      <c r="B37" s="87"/>
      <c r="C37" s="87"/>
      <c r="D37" s="88"/>
      <c r="E37" s="148">
        <f>SUM(E4:E35)</f>
        <v>0</v>
      </c>
      <c r="F37" s="149">
        <f>SUM(F4:F35)</f>
        <v>0</v>
      </c>
      <c r="G37" s="149">
        <f>SUM(G4:G35)</f>
        <v>0</v>
      </c>
      <c r="H37" s="150">
        <f>SUM(H4:H35)</f>
        <v>0</v>
      </c>
      <c r="I37" s="199"/>
      <c r="J37" s="199"/>
      <c r="K37" s="204"/>
      <c r="L37" s="148">
        <f>SUM(L4:L35)</f>
        <v>0</v>
      </c>
      <c r="M37" s="149">
        <f>SUM(M4:M35)</f>
        <v>0</v>
      </c>
      <c r="N37" s="149">
        <f>SUM(N4:N35)</f>
        <v>0</v>
      </c>
      <c r="O37" s="150">
        <f>SUM(O4:O35)</f>
        <v>0</v>
      </c>
      <c r="P37" s="199"/>
      <c r="Q37" s="199"/>
      <c r="R37" s="88"/>
      <c r="S37" s="148">
        <f>SUM(S4:S35)</f>
        <v>0</v>
      </c>
      <c r="T37" s="149">
        <f>SUM(T4:T35)</f>
        <v>0</v>
      </c>
      <c r="U37" s="149">
        <f>SUM(U4:U35)</f>
        <v>0</v>
      </c>
      <c r="V37" s="150">
        <f>SUM(V4:V35)</f>
        <v>0</v>
      </c>
      <c r="W37" s="197"/>
      <c r="X37" s="197"/>
      <c r="Y37" s="198"/>
      <c r="Z37" s="152">
        <f>SUM(Z4:Z35)</f>
        <v>0</v>
      </c>
      <c r="AA37" s="153">
        <f>SUM(AA4:AA35)</f>
        <v>0</v>
      </c>
      <c r="AB37" s="153">
        <f>SUM(AB4:AB35)</f>
        <v>0</v>
      </c>
      <c r="AC37" s="154">
        <f>SUM(AC4:AC35)</f>
        <v>0</v>
      </c>
      <c r="AD37" s="203"/>
      <c r="AE37" s="203"/>
      <c r="AF37" s="156"/>
      <c r="AG37" s="152">
        <f>SUM(AG4:AG35)</f>
        <v>0</v>
      </c>
      <c r="AH37" s="153">
        <f>SUM(AH4:AH35)</f>
        <v>0</v>
      </c>
      <c r="AI37" s="153">
        <f>SUM(AI4:AI35)</f>
        <v>0</v>
      </c>
      <c r="AJ37" s="154">
        <f>SUM(AJ4:AJ35)</f>
        <v>0</v>
      </c>
      <c r="AK37" s="203"/>
      <c r="AL37" s="203"/>
      <c r="AM37" s="203"/>
      <c r="AN37" s="152">
        <f>SUM(AN4:AN35)</f>
        <v>0</v>
      </c>
      <c r="AO37" s="153">
        <f>SUM(AO4:AO35)</f>
        <v>0</v>
      </c>
      <c r="AP37" s="153">
        <f>SUM(AP4:AP35)</f>
        <v>0</v>
      </c>
      <c r="AQ37" s="154">
        <f>SUM(AQ4:AQ35)</f>
        <v>0</v>
      </c>
    </row>
    <row r="38" spans="1:43" s="113" customFormat="1" ht="15" customHeight="1" thickBot="1">
      <c r="A38" s="34" t="s">
        <v>28</v>
      </c>
      <c r="B38" s="38"/>
      <c r="C38" s="38"/>
      <c r="D38" s="30"/>
      <c r="E38" s="200">
        <f>E37/('Нормы по школам'!B38/100*25)*100</f>
        <v>0</v>
      </c>
      <c r="F38" s="201">
        <f>F37/('Нормы по школам'!B39/100*25)*100</f>
        <v>0</v>
      </c>
      <c r="G38" s="201">
        <f>G37/('Нормы по школам'!B40/100*25)*100</f>
        <v>0</v>
      </c>
      <c r="H38" s="202">
        <f>H37/('Нормы по школам'!B41/100*25)*100</f>
        <v>0</v>
      </c>
      <c r="I38" s="199"/>
      <c r="J38" s="199"/>
      <c r="K38" s="204"/>
      <c r="L38" s="200">
        <f>L37/('Нормы по школам'!H38/100*25)*100</f>
        <v>0</v>
      </c>
      <c r="M38" s="201">
        <f>M37/('Нормы по школам'!H39/100*25)*100</f>
        <v>0</v>
      </c>
      <c r="N38" s="201">
        <f>N37/('Нормы по школам'!H40/100*25)*100</f>
        <v>0</v>
      </c>
      <c r="O38" s="202">
        <f>O37/('Нормы по школам'!H41/100*25)*100</f>
        <v>0</v>
      </c>
      <c r="P38" s="199"/>
      <c r="Q38" s="199"/>
      <c r="R38" s="204"/>
      <c r="S38" s="200">
        <f>S37/('Нормы по школам'!B38/100*35)*100</f>
        <v>0</v>
      </c>
      <c r="T38" s="201">
        <f>T37/('Нормы по школам'!B39/100*35)*100</f>
        <v>0</v>
      </c>
      <c r="U38" s="201">
        <f>U37/('Нормы по школам'!B40/100*35)*100</f>
        <v>0</v>
      </c>
      <c r="V38" s="202">
        <f>V37/('Нормы по школам'!B41/100*35)*100</f>
        <v>0</v>
      </c>
      <c r="W38" s="197"/>
      <c r="X38" s="197"/>
      <c r="Y38" s="198"/>
      <c r="Z38" s="200">
        <f>Z37/('Нормы по школам'!H38/100*35)*100</f>
        <v>0</v>
      </c>
      <c r="AA38" s="201">
        <f>AA37/('Нормы по школам'!H39/100*35)*100</f>
        <v>0</v>
      </c>
      <c r="AB38" s="201">
        <f>AB37/('Нормы по школам'!H40/100*35)*100</f>
        <v>0</v>
      </c>
      <c r="AC38" s="202">
        <f>AC37/('Нормы по школам'!H41/100*35)*100</f>
        <v>0</v>
      </c>
      <c r="AD38" s="203"/>
      <c r="AE38" s="203"/>
      <c r="AF38" s="203"/>
      <c r="AG38" s="200">
        <f>AG37/('Нормы по школам'!B38/100*60)*100</f>
        <v>0</v>
      </c>
      <c r="AH38" s="201">
        <f>AH37/('Нормы по школам'!B39/100*60)*100</f>
        <v>0</v>
      </c>
      <c r="AI38" s="201">
        <f>AI37/('Нормы по школам'!B40/100*60)*100</f>
        <v>0</v>
      </c>
      <c r="AJ38" s="202">
        <f>AJ37/('Нормы по школам'!B41/100*60)*100</f>
        <v>0</v>
      </c>
      <c r="AK38" s="203"/>
      <c r="AL38" s="203"/>
      <c r="AM38" s="203"/>
      <c r="AN38" s="200">
        <f>AN37/('Нормы по школам'!H38/100*60)*100</f>
        <v>0</v>
      </c>
      <c r="AO38" s="201">
        <f>AO37/('Нормы по школам'!H39/100*60)*100</f>
        <v>0</v>
      </c>
      <c r="AP38" s="201">
        <f>AP37/('Нормы по школам'!H40/100*60)*100</f>
        <v>0</v>
      </c>
      <c r="AQ38" s="202">
        <f>AQ37/('Нормы по школам'!H41/100*60)*100</f>
        <v>0</v>
      </c>
    </row>
    <row r="39" spans="1:15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15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15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15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15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15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4.25">
      <c r="A45" s="34"/>
      <c r="I45" s="31"/>
      <c r="J45" s="31"/>
      <c r="K45" s="31"/>
      <c r="L45" s="31"/>
      <c r="M45" s="31"/>
      <c r="N45" s="31"/>
      <c r="O45" s="31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  <row r="60" ht="14.25">
      <c r="A60" s="34"/>
    </row>
    <row r="61" ht="14.25">
      <c r="A61" s="34"/>
    </row>
    <row r="62" ht="14.25">
      <c r="A62" s="34"/>
    </row>
    <row r="63" ht="14.25">
      <c r="A63" s="34"/>
    </row>
    <row r="64" ht="14.25">
      <c r="A64" s="34"/>
    </row>
    <row r="65" ht="14.25">
      <c r="A65" s="34"/>
    </row>
    <row r="66" ht="14.25">
      <c r="A66" s="34"/>
    </row>
    <row r="67" ht="14.25">
      <c r="A67" s="34"/>
    </row>
    <row r="68" ht="14.25">
      <c r="A68" s="34"/>
    </row>
    <row r="69" ht="14.25">
      <c r="A69" s="34"/>
    </row>
    <row r="70" ht="14.25">
      <c r="A70" s="34"/>
    </row>
    <row r="71" ht="14.25">
      <c r="A71" s="34"/>
    </row>
    <row r="72" ht="12.75">
      <c r="A72" s="35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rintOptions/>
  <pageMargins left="0.2362204724409449" right="0.2755905511811024" top="0.1968503937007874" bottom="0.15748031496062992" header="0" footer="0"/>
  <pageSetup horizontalDpi="360" verticalDpi="36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84" zoomScalePageLayoutView="0" workbookViewId="0" topLeftCell="A1">
      <pane xSplit="1" ySplit="1" topLeftCell="B2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B4" sqref="B4:B5"/>
    </sheetView>
  </sheetViews>
  <sheetFormatPr defaultColWidth="9.140625" defaultRowHeight="12.75"/>
  <cols>
    <col min="1" max="1" width="29.28125" style="26" customWidth="1"/>
    <col min="2" max="2" width="7.421875" style="26" customWidth="1"/>
    <col min="3" max="3" width="7.140625" style="26" customWidth="1"/>
    <col min="4" max="4" width="7.57421875" style="26" customWidth="1"/>
    <col min="5" max="5" width="7.140625" style="26" customWidth="1"/>
    <col min="6" max="6" width="7.00390625" style="26" customWidth="1"/>
    <col min="7" max="7" width="10.140625" style="26" customWidth="1"/>
    <col min="8" max="8" width="13.57421875" style="26" customWidth="1"/>
    <col min="9" max="9" width="7.421875" style="26" customWidth="1"/>
    <col min="10" max="10" width="6.8515625" style="26" customWidth="1"/>
    <col min="11" max="11" width="7.57421875" style="26" customWidth="1"/>
    <col min="12" max="12" width="7.28125" style="26" customWidth="1"/>
    <col min="13" max="13" width="6.8515625" style="26" customWidth="1"/>
    <col min="14" max="14" width="10.140625" style="26" customWidth="1"/>
    <col min="15" max="15" width="13.421875" style="26" customWidth="1"/>
    <col min="16" max="16" width="7.421875" style="26" customWidth="1"/>
    <col min="17" max="17" width="7.28125" style="26" customWidth="1"/>
    <col min="18" max="18" width="7.421875" style="26" customWidth="1"/>
    <col min="19" max="20" width="7.140625" style="26" customWidth="1"/>
    <col min="21" max="21" width="10.140625" style="26" customWidth="1"/>
    <col min="22" max="22" width="13.421875" style="26" customWidth="1"/>
    <col min="23" max="23" width="7.421875" style="26" customWidth="1"/>
    <col min="24" max="24" width="7.140625" style="26" customWidth="1"/>
    <col min="25" max="25" width="7.57421875" style="26" customWidth="1"/>
    <col min="26" max="26" width="7.28125" style="26" customWidth="1"/>
    <col min="27" max="27" width="7.140625" style="26" customWidth="1"/>
    <col min="28" max="28" width="10.28125" style="26" customWidth="1"/>
    <col min="29" max="29" width="13.57421875" style="26" customWidth="1"/>
    <col min="30" max="30" width="7.421875" style="26" customWidth="1"/>
    <col min="31" max="31" width="6.8515625" style="26" customWidth="1"/>
    <col min="32" max="32" width="7.7109375" style="26" customWidth="1"/>
    <col min="33" max="33" width="7.28125" style="26" customWidth="1"/>
    <col min="34" max="34" width="7.00390625" style="26" customWidth="1"/>
    <col min="35" max="35" width="10.140625" style="26" customWidth="1"/>
    <col min="36" max="36" width="13.7109375" style="26" customWidth="1"/>
    <col min="37" max="37" width="7.421875" style="26" customWidth="1"/>
    <col min="38" max="38" width="6.8515625" style="26" customWidth="1"/>
    <col min="39" max="39" width="8.140625" style="26" customWidth="1"/>
    <col min="40" max="40" width="7.28125" style="26" customWidth="1"/>
    <col min="41" max="41" width="7.00390625" style="26" customWidth="1"/>
    <col min="42" max="42" width="10.140625" style="26" customWidth="1"/>
    <col min="43" max="43" width="13.421875" style="26" customWidth="1"/>
    <col min="44" max="16384" width="9.140625" style="26" customWidth="1"/>
  </cols>
  <sheetData>
    <row r="1" spans="1:43" s="24" customFormat="1" ht="15.75" customHeight="1" thickBot="1">
      <c r="A1" s="37" t="s">
        <v>53</v>
      </c>
      <c r="B1" s="237" t="s">
        <v>38</v>
      </c>
      <c r="C1" s="238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263" t="str">
        <f>B1</f>
        <v>(УЧРЕЖДЕНИЕ)</v>
      </c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40"/>
      <c r="AD1" s="260" t="str">
        <f>B1</f>
        <v>(УЧРЕЖДЕНИЕ)</v>
      </c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2"/>
    </row>
    <row r="2" spans="1:43" s="24" customFormat="1" ht="15" customHeight="1">
      <c r="A2" s="247" t="s">
        <v>0</v>
      </c>
      <c r="B2" s="249" t="s">
        <v>75</v>
      </c>
      <c r="C2" s="250"/>
      <c r="D2" s="250"/>
      <c r="E2" s="250"/>
      <c r="F2" s="250"/>
      <c r="G2" s="250"/>
      <c r="H2" s="251"/>
      <c r="I2" s="252" t="s">
        <v>80</v>
      </c>
      <c r="J2" s="253"/>
      <c r="K2" s="254"/>
      <c r="L2" s="254"/>
      <c r="M2" s="254"/>
      <c r="N2" s="254"/>
      <c r="O2" s="255"/>
      <c r="P2" s="249" t="s">
        <v>76</v>
      </c>
      <c r="Q2" s="250"/>
      <c r="R2" s="250"/>
      <c r="S2" s="250"/>
      <c r="T2" s="250"/>
      <c r="U2" s="250"/>
      <c r="V2" s="251"/>
      <c r="W2" s="252" t="s">
        <v>77</v>
      </c>
      <c r="X2" s="253"/>
      <c r="Y2" s="254"/>
      <c r="Z2" s="254"/>
      <c r="AA2" s="254"/>
      <c r="AB2" s="254"/>
      <c r="AC2" s="255"/>
      <c r="AD2" s="249" t="s">
        <v>78</v>
      </c>
      <c r="AE2" s="250"/>
      <c r="AF2" s="250"/>
      <c r="AG2" s="250"/>
      <c r="AH2" s="250"/>
      <c r="AI2" s="250"/>
      <c r="AJ2" s="251"/>
      <c r="AK2" s="252" t="s">
        <v>79</v>
      </c>
      <c r="AL2" s="253"/>
      <c r="AM2" s="254"/>
      <c r="AN2" s="254"/>
      <c r="AO2" s="254"/>
      <c r="AP2" s="254"/>
      <c r="AQ2" s="255"/>
    </row>
    <row r="3" spans="1:43" s="25" customFormat="1" ht="30" customHeight="1" thickBot="1">
      <c r="A3" s="248"/>
      <c r="B3" s="73" t="s">
        <v>31</v>
      </c>
      <c r="C3" s="109" t="s">
        <v>48</v>
      </c>
      <c r="D3" s="74" t="s">
        <v>28</v>
      </c>
      <c r="E3" s="74" t="s">
        <v>1</v>
      </c>
      <c r="F3" s="74" t="s">
        <v>2</v>
      </c>
      <c r="G3" s="74" t="s">
        <v>3</v>
      </c>
      <c r="H3" s="110" t="s">
        <v>4</v>
      </c>
      <c r="I3" s="73" t="s">
        <v>31</v>
      </c>
      <c r="J3" s="109" t="s">
        <v>48</v>
      </c>
      <c r="K3" s="74" t="s">
        <v>28</v>
      </c>
      <c r="L3" s="74" t="s">
        <v>1</v>
      </c>
      <c r="M3" s="74" t="s">
        <v>2</v>
      </c>
      <c r="N3" s="74" t="s">
        <v>3</v>
      </c>
      <c r="O3" s="110" t="s">
        <v>4</v>
      </c>
      <c r="P3" s="73" t="s">
        <v>31</v>
      </c>
      <c r="Q3" s="109" t="s">
        <v>48</v>
      </c>
      <c r="R3" s="74" t="s">
        <v>28</v>
      </c>
      <c r="S3" s="74" t="s">
        <v>1</v>
      </c>
      <c r="T3" s="74" t="s">
        <v>2</v>
      </c>
      <c r="U3" s="74" t="s">
        <v>3</v>
      </c>
      <c r="V3" s="110" t="s">
        <v>4</v>
      </c>
      <c r="W3" s="73" t="s">
        <v>31</v>
      </c>
      <c r="X3" s="109" t="s">
        <v>48</v>
      </c>
      <c r="Y3" s="74" t="s">
        <v>28</v>
      </c>
      <c r="Z3" s="74" t="s">
        <v>1</v>
      </c>
      <c r="AA3" s="74" t="s">
        <v>2</v>
      </c>
      <c r="AB3" s="74" t="s">
        <v>3</v>
      </c>
      <c r="AC3" s="110" t="s">
        <v>4</v>
      </c>
      <c r="AD3" s="73" t="s">
        <v>31</v>
      </c>
      <c r="AE3" s="109" t="s">
        <v>48</v>
      </c>
      <c r="AF3" s="74" t="s">
        <v>28</v>
      </c>
      <c r="AG3" s="74" t="s">
        <v>1</v>
      </c>
      <c r="AH3" s="74" t="s">
        <v>2</v>
      </c>
      <c r="AI3" s="74" t="s">
        <v>3</v>
      </c>
      <c r="AJ3" s="110" t="s">
        <v>4</v>
      </c>
      <c r="AK3" s="73" t="s">
        <v>31</v>
      </c>
      <c r="AL3" s="109" t="s">
        <v>48</v>
      </c>
      <c r="AM3" s="74" t="s">
        <v>28</v>
      </c>
      <c r="AN3" s="74" t="s">
        <v>1</v>
      </c>
      <c r="AO3" s="74" t="s">
        <v>2</v>
      </c>
      <c r="AP3" s="74" t="s">
        <v>3</v>
      </c>
      <c r="AQ3" s="110" t="s">
        <v>4</v>
      </c>
    </row>
    <row r="4" spans="1:43" ht="15" customHeight="1">
      <c r="A4" s="91" t="s">
        <v>6</v>
      </c>
      <c r="B4" s="101"/>
      <c r="C4" s="117">
        <f>B4</f>
        <v>0</v>
      </c>
      <c r="D4" s="168">
        <f>C4/('Нормы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101"/>
      <c r="J4" s="117">
        <f>I4</f>
        <v>0</v>
      </c>
      <c r="K4" s="168">
        <f>J4/('Нормы по школам'!I5/100*25)*100</f>
        <v>0</v>
      </c>
      <c r="L4" s="77">
        <f>J4*'Нормы по школам'!J5/'Нормы по школам'!I5</f>
        <v>0</v>
      </c>
      <c r="M4" s="77">
        <f>J4*'Нормы по школам'!K5/'Нормы по школам'!I5</f>
        <v>0</v>
      </c>
      <c r="N4" s="77">
        <f>J4*'Нормы по школам'!L5/'Нормы по школам'!I5</f>
        <v>0</v>
      </c>
      <c r="O4" s="78">
        <f>J4*'Нормы по школам'!M5/'Нормы по школам'!I5</f>
        <v>0</v>
      </c>
      <c r="P4" s="123"/>
      <c r="Q4" s="117">
        <f>P4</f>
        <v>0</v>
      </c>
      <c r="R4" s="168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76">
        <f>Q4*'Нормы по школам'!G5/'Нормы по школам'!C5</f>
        <v>0</v>
      </c>
      <c r="W4" s="123"/>
      <c r="X4" s="127">
        <f>W4</f>
        <v>0</v>
      </c>
      <c r="Y4" s="168">
        <f>X4/('Нормы по школам'!I5/100*35)*100</f>
        <v>0</v>
      </c>
      <c r="Z4" s="77">
        <f>X4*'Нормы по школам'!J5/'Нормы по школам'!I5</f>
        <v>0</v>
      </c>
      <c r="AA4" s="77">
        <f>X4*'Нормы по школам'!K5/'Нормы по школам'!I5</f>
        <v>0</v>
      </c>
      <c r="AB4" s="77">
        <f>X4*'Нормы по школам'!L5/'Нормы по школам'!I5</f>
        <v>0</v>
      </c>
      <c r="AC4" s="78">
        <f>X4*'Нормы по школам'!M5/'Нормы по школам'!I5</f>
        <v>0</v>
      </c>
      <c r="AD4" s="120"/>
      <c r="AE4" s="117">
        <f>AD4</f>
        <v>0</v>
      </c>
      <c r="AF4" s="168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20"/>
      <c r="AL4" s="117">
        <f>AK4</f>
        <v>0</v>
      </c>
      <c r="AM4" s="168">
        <f>AL4/('Нормы по школам'!I5/100*60)*100</f>
        <v>0</v>
      </c>
      <c r="AN4" s="77">
        <f>AL4*'Нормы по школам'!J5/'Нормы по школам'!I5</f>
        <v>0</v>
      </c>
      <c r="AO4" s="77">
        <f>AL4*'Нормы по школам'!K5/'Нормы по школам'!I5</f>
        <v>0</v>
      </c>
      <c r="AP4" s="77">
        <f>AL4*'Нормы по школам'!L5/'Нормы по школам'!I5</f>
        <v>0</v>
      </c>
      <c r="AQ4" s="78">
        <f>AL4*'Нормы по школам'!M5/'Нормы по школам'!I5</f>
        <v>0</v>
      </c>
    </row>
    <row r="5" spans="1:43" ht="15" customHeight="1">
      <c r="A5" s="92" t="s">
        <v>5</v>
      </c>
      <c r="B5" s="167"/>
      <c r="C5" s="118">
        <f>B5</f>
        <v>0</v>
      </c>
      <c r="D5" s="114">
        <f>C5/('Нормы по школам'!C6/100*25)*100</f>
        <v>0</v>
      </c>
      <c r="E5" s="79">
        <f>C5*'Нормы по школам'!D6/'Нормы по школам'!C6</f>
        <v>0</v>
      </c>
      <c r="F5" s="79">
        <f>C5*'Нормы по школам'!E6/'Нормы по школам'!C6</f>
        <v>0</v>
      </c>
      <c r="G5" s="79">
        <f>C5*'Нормы по школам'!F6/'Нормы по школам'!C6</f>
        <v>0</v>
      </c>
      <c r="H5" s="80">
        <f>C5*'Нормы по школам'!G6/'Нормы по школам'!C6</f>
        <v>0</v>
      </c>
      <c r="I5" s="102"/>
      <c r="J5" s="118">
        <f>I5</f>
        <v>0</v>
      </c>
      <c r="K5" s="114">
        <f>J5/('Нормы по школам'!I6/100*25)*100</f>
        <v>0</v>
      </c>
      <c r="L5" s="81">
        <f>J5*'Нормы по школам'!J6/'Нормы по школам'!I6</f>
        <v>0</v>
      </c>
      <c r="M5" s="81">
        <f>J5*'Нормы по школам'!K6/'Нормы по школам'!I6</f>
        <v>0</v>
      </c>
      <c r="N5" s="81">
        <f>J5*'Нормы по школам'!L6/'Нормы по школам'!I6</f>
        <v>0</v>
      </c>
      <c r="O5" s="82">
        <f>J5*'Нормы по школам'!M6/'Нормы по школам'!I6</f>
        <v>0</v>
      </c>
      <c r="P5" s="124"/>
      <c r="Q5" s="118">
        <f>P5</f>
        <v>0</v>
      </c>
      <c r="R5" s="114">
        <f>Q5/('Нормы по школам'!C6/100*35)*100</f>
        <v>0</v>
      </c>
      <c r="S5" s="79">
        <f>Q5*'Нормы по школам'!D6/'Нормы по школам'!C6</f>
        <v>0</v>
      </c>
      <c r="T5" s="79">
        <f>Q5*'Нормы по школам'!E6/'Нормы по школам'!C6</f>
        <v>0</v>
      </c>
      <c r="U5" s="79">
        <f>Q5*'Нормы по школам'!F6/'Нормы по школам'!C6</f>
        <v>0</v>
      </c>
      <c r="V5" s="80">
        <f>Q5*'Нормы по школам'!G6/'Нормы по школам'!C6</f>
        <v>0</v>
      </c>
      <c r="W5" s="124"/>
      <c r="X5" s="126">
        <f>W5</f>
        <v>0</v>
      </c>
      <c r="Y5" s="114">
        <f>X5/('Нормы по школам'!I6/100*35)*100</f>
        <v>0</v>
      </c>
      <c r="Z5" s="81">
        <f>X5*'Нормы по школам'!J6/'Нормы по школам'!I6</f>
        <v>0</v>
      </c>
      <c r="AA5" s="81">
        <f>X5*'Нормы по школам'!K6/'Нормы по школам'!I6</f>
        <v>0</v>
      </c>
      <c r="AB5" s="81">
        <f>X5*'Нормы по школам'!L6/'Нормы по школам'!I6</f>
        <v>0</v>
      </c>
      <c r="AC5" s="82">
        <f>X5*'Нормы по школам'!M6/'Нормы по школам'!I6</f>
        <v>0</v>
      </c>
      <c r="AD5" s="121"/>
      <c r="AE5" s="118">
        <f>AD5</f>
        <v>0</v>
      </c>
      <c r="AF5" s="114">
        <f>AE5/('Нормы по школам'!C6/100*60)*100</f>
        <v>0</v>
      </c>
      <c r="AG5" s="79">
        <f>AE5*'Нормы по школам'!D6/'Нормы по школам'!C6</f>
        <v>0</v>
      </c>
      <c r="AH5" s="79">
        <f>AE5*'Нормы по школам'!E6/'Нормы по школам'!C6</f>
        <v>0</v>
      </c>
      <c r="AI5" s="79">
        <f>AE5*'Нормы по школам'!F6/'Нормы по школам'!C6</f>
        <v>0</v>
      </c>
      <c r="AJ5" s="80">
        <f>AE5*'Нормы по школам'!G6/'Нормы по школам'!C6</f>
        <v>0</v>
      </c>
      <c r="AK5" s="121"/>
      <c r="AL5" s="118">
        <f>AK5</f>
        <v>0</v>
      </c>
      <c r="AM5" s="114">
        <f>AL5/('Нормы по школам'!I6/100*60)*100</f>
        <v>0</v>
      </c>
      <c r="AN5" s="81">
        <f>AL5*'Нормы по школам'!J6/'Нормы по школам'!I6</f>
        <v>0</v>
      </c>
      <c r="AO5" s="81">
        <f>AL5*'Нормы по школам'!K6/'Нормы по школам'!I6</f>
        <v>0</v>
      </c>
      <c r="AP5" s="81">
        <f>AL5*'Нормы по школам'!L6/'Нормы по школам'!I6</f>
        <v>0</v>
      </c>
      <c r="AQ5" s="82">
        <f>AL5*'Нормы по школам'!M6/'Нормы по школам'!I6</f>
        <v>0</v>
      </c>
    </row>
    <row r="6" spans="1:43" ht="15" customHeight="1">
      <c r="A6" s="92" t="s">
        <v>7</v>
      </c>
      <c r="B6" s="102"/>
      <c r="C6" s="118">
        <f aca="true" t="shared" si="0" ref="C6:C34">B6</f>
        <v>0</v>
      </c>
      <c r="D6" s="114">
        <f>C6/('Нормы по школам'!C7/100*25)*100</f>
        <v>0</v>
      </c>
      <c r="E6" s="79">
        <f>C6*'Нормы по школам'!D7/'Нормы по школам'!C7</f>
        <v>0</v>
      </c>
      <c r="F6" s="79">
        <f>C6*'Нормы по школам'!E7/'Нормы по школам'!C7</f>
        <v>0</v>
      </c>
      <c r="G6" s="79">
        <f>C6*'Нормы по школам'!F7/'Нормы по школам'!C7</f>
        <v>0</v>
      </c>
      <c r="H6" s="80">
        <f>C6*'Нормы по школам'!G7/'Нормы по школам'!C7</f>
        <v>0</v>
      </c>
      <c r="I6" s="102"/>
      <c r="J6" s="118">
        <f aca="true" t="shared" si="1" ref="J6:J34">I6</f>
        <v>0</v>
      </c>
      <c r="K6" s="114">
        <f>J6/('Нормы по школам'!I7/100*25)*100</f>
        <v>0</v>
      </c>
      <c r="L6" s="81">
        <f>J6*'Нормы по школам'!J7/'Нормы по школам'!I7</f>
        <v>0</v>
      </c>
      <c r="M6" s="81">
        <f>J6*'Нормы по школам'!K7/'Нормы по школам'!I7</f>
        <v>0</v>
      </c>
      <c r="N6" s="81">
        <f>J6*'Нормы по школам'!L7/'Нормы по школам'!I7</f>
        <v>0</v>
      </c>
      <c r="O6" s="82">
        <f>J6*'Нормы по школам'!M7/'Нормы по школам'!I7</f>
        <v>0</v>
      </c>
      <c r="P6" s="124"/>
      <c r="Q6" s="118">
        <f>P6</f>
        <v>0</v>
      </c>
      <c r="R6" s="114">
        <f>Q6/('Нормы по школам'!C7/100*35)*100</f>
        <v>0</v>
      </c>
      <c r="S6" s="79">
        <f>Q6*'Нормы по школам'!D7/'Нормы по школам'!C7</f>
        <v>0</v>
      </c>
      <c r="T6" s="79">
        <f>Q6*'Нормы по школам'!E7/'Нормы по школам'!C7</f>
        <v>0</v>
      </c>
      <c r="U6" s="79">
        <f>Q6*'Нормы по школам'!F7/'Нормы по школам'!C7</f>
        <v>0</v>
      </c>
      <c r="V6" s="80">
        <f>Q6*'Нормы по школам'!G7/'Нормы по школам'!C7</f>
        <v>0</v>
      </c>
      <c r="W6" s="124"/>
      <c r="X6" s="126">
        <f aca="true" t="shared" si="2" ref="X6:X34">W6</f>
        <v>0</v>
      </c>
      <c r="Y6" s="114">
        <f>X6/('Нормы по школам'!I7/100*35)*100</f>
        <v>0</v>
      </c>
      <c r="Z6" s="81">
        <f>X6*'Нормы по школам'!J7/'Нормы по школам'!I7</f>
        <v>0</v>
      </c>
      <c r="AA6" s="81">
        <f>X6*'Нормы по школам'!K7/'Нормы по школам'!I7</f>
        <v>0</v>
      </c>
      <c r="AB6" s="81">
        <f>X6*'Нормы по школам'!L7/'Нормы по школам'!I7</f>
        <v>0</v>
      </c>
      <c r="AC6" s="82">
        <f>X6*'Нормы по школам'!M7/'Нормы по школам'!I7</f>
        <v>0</v>
      </c>
      <c r="AD6" s="121"/>
      <c r="AE6" s="118">
        <f>AD6</f>
        <v>0</v>
      </c>
      <c r="AF6" s="114">
        <f>AE6/('Нормы по школам'!C7/100*60)*100</f>
        <v>0</v>
      </c>
      <c r="AG6" s="79">
        <f>AE6*'Нормы по школам'!D7/'Нормы по школам'!C7</f>
        <v>0</v>
      </c>
      <c r="AH6" s="79">
        <f>AE6*'Нормы по школам'!E7/'Нормы по школам'!C7</f>
        <v>0</v>
      </c>
      <c r="AI6" s="79">
        <f>AE6*'Нормы по школам'!F7/'Нормы по школам'!C7</f>
        <v>0</v>
      </c>
      <c r="AJ6" s="80">
        <f>AE6*'Нормы по школам'!G7/'Нормы по школам'!C7</f>
        <v>0</v>
      </c>
      <c r="AK6" s="121"/>
      <c r="AL6" s="118">
        <f aca="true" t="shared" si="3" ref="AL6:AL34">AK6</f>
        <v>0</v>
      </c>
      <c r="AM6" s="114">
        <f>AL6/('Нормы по школам'!I7/100*60)*100</f>
        <v>0</v>
      </c>
      <c r="AN6" s="81">
        <f>AL6*'Нормы по школам'!J7/'Нормы по школам'!I7</f>
        <v>0</v>
      </c>
      <c r="AO6" s="81">
        <f>AL6*'Нормы по школам'!K7/'Нормы по школам'!I7</f>
        <v>0</v>
      </c>
      <c r="AP6" s="81">
        <f>AL6*'Нормы по школам'!L7/'Нормы по школам'!I7</f>
        <v>0</v>
      </c>
      <c r="AQ6" s="82">
        <f>AL6*'Нормы по школам'!M7/'Нормы по школам'!I7</f>
        <v>0</v>
      </c>
    </row>
    <row r="7" spans="1:43" ht="15" customHeight="1">
      <c r="A7" s="92" t="s">
        <v>39</v>
      </c>
      <c r="B7" s="102"/>
      <c r="C7" s="118">
        <f t="shared" si="0"/>
        <v>0</v>
      </c>
      <c r="D7" s="114">
        <f>C7/('Нормы по школам'!C8/100*25)*100</f>
        <v>0</v>
      </c>
      <c r="E7" s="79">
        <f>C7*'Нормы по школам'!D8/'Нормы по школам'!C8</f>
        <v>0</v>
      </c>
      <c r="F7" s="79">
        <f>C7*'Нормы по школам'!E8/'Нормы по школам'!C8</f>
        <v>0</v>
      </c>
      <c r="G7" s="79">
        <f>C7*'Нормы по школам'!F8/'Нормы по школам'!C8</f>
        <v>0</v>
      </c>
      <c r="H7" s="80">
        <f>C7*'Нормы по школам'!G8/'Нормы по школам'!C8</f>
        <v>0</v>
      </c>
      <c r="I7" s="102"/>
      <c r="J7" s="118">
        <f t="shared" si="1"/>
        <v>0</v>
      </c>
      <c r="K7" s="114">
        <f>J7/('Нормы по школам'!I8/100*25)*100</f>
        <v>0</v>
      </c>
      <c r="L7" s="81">
        <f>J7*'Нормы по школам'!J8/'Нормы по школам'!I8</f>
        <v>0</v>
      </c>
      <c r="M7" s="81">
        <f>J7*'Нормы по школам'!K8/'Нормы по школам'!I8</f>
        <v>0</v>
      </c>
      <c r="N7" s="81">
        <f>J7*'Нормы по школам'!L8/'Нормы по школам'!I8</f>
        <v>0</v>
      </c>
      <c r="O7" s="82">
        <f>J7*'Нормы по школам'!M8/'Нормы по школам'!I8</f>
        <v>0</v>
      </c>
      <c r="P7" s="124"/>
      <c r="Q7" s="118">
        <f>P7</f>
        <v>0</v>
      </c>
      <c r="R7" s="114">
        <f>Q7/('Нормы по школам'!C8/100*35)*100</f>
        <v>0</v>
      </c>
      <c r="S7" s="79">
        <f>Q7*'Нормы по школам'!D8/'Нормы по школам'!C8</f>
        <v>0</v>
      </c>
      <c r="T7" s="79">
        <f>Q7*'Нормы по школам'!E8/'Нормы по школам'!C8</f>
        <v>0</v>
      </c>
      <c r="U7" s="79">
        <f>Q7*'Нормы по школам'!F8/'Нормы по школам'!C8</f>
        <v>0</v>
      </c>
      <c r="V7" s="80">
        <f>Q7*'Нормы по школам'!G8/'Нормы по школам'!C8</f>
        <v>0</v>
      </c>
      <c r="W7" s="124"/>
      <c r="X7" s="126">
        <f t="shared" si="2"/>
        <v>0</v>
      </c>
      <c r="Y7" s="114">
        <f>X7/('Нормы по школам'!I8/100*35)*100</f>
        <v>0</v>
      </c>
      <c r="Z7" s="81">
        <f>X7*'Нормы по школам'!J8/'Нормы по школам'!I8</f>
        <v>0</v>
      </c>
      <c r="AA7" s="81">
        <f>X7*'Нормы по школам'!K8/'Нормы по школам'!I8</f>
        <v>0</v>
      </c>
      <c r="AB7" s="81">
        <f>X7*'Нормы по школам'!L8/'Нормы по школам'!I8</f>
        <v>0</v>
      </c>
      <c r="AC7" s="82">
        <f>X7*'Нормы по школам'!M8/'Нормы по школам'!I8</f>
        <v>0</v>
      </c>
      <c r="AD7" s="121"/>
      <c r="AE7" s="118">
        <f>AD7</f>
        <v>0</v>
      </c>
      <c r="AF7" s="114">
        <f>AE7/('Нормы по школам'!C8/100*60)*100</f>
        <v>0</v>
      </c>
      <c r="AG7" s="79">
        <f>AE7*'Нормы по школам'!D8/'Нормы по школам'!C8</f>
        <v>0</v>
      </c>
      <c r="AH7" s="79">
        <f>AE7*'Нормы по школам'!E8/'Нормы по школам'!C8</f>
        <v>0</v>
      </c>
      <c r="AI7" s="79">
        <f>AE7*'Нормы по школам'!F8/'Нормы по школам'!C8</f>
        <v>0</v>
      </c>
      <c r="AJ7" s="80">
        <f>AE7*'Нормы по школам'!G8/'Нормы по школам'!C8</f>
        <v>0</v>
      </c>
      <c r="AK7" s="121"/>
      <c r="AL7" s="118">
        <f t="shared" si="3"/>
        <v>0</v>
      </c>
      <c r="AM7" s="114">
        <f>AL7/('Нормы по школам'!I8/100*60)*100</f>
        <v>0</v>
      </c>
      <c r="AN7" s="81">
        <f>AL7*'Нормы по школам'!J8/'Нормы по школам'!I8</f>
        <v>0</v>
      </c>
      <c r="AO7" s="81">
        <f>AL7*'Нормы по школам'!K8/'Нормы по школам'!I8</f>
        <v>0</v>
      </c>
      <c r="AP7" s="81">
        <f>AL7*'Нормы по школам'!L8/'Нормы по школам'!I8</f>
        <v>0</v>
      </c>
      <c r="AQ7" s="82">
        <f>AL7*'Нормы по школам'!M8/'Нормы по школам'!I8</f>
        <v>0</v>
      </c>
    </row>
    <row r="8" spans="1:43" ht="15" customHeight="1">
      <c r="A8" s="92" t="s">
        <v>40</v>
      </c>
      <c r="B8" s="102"/>
      <c r="C8" s="118">
        <f t="shared" si="0"/>
        <v>0</v>
      </c>
      <c r="D8" s="114">
        <f>C8/('Нормы по школам'!C9/100*25)*100</f>
        <v>0</v>
      </c>
      <c r="E8" s="79">
        <f>C8*'Нормы по школам'!D9/'Нормы по школам'!C9</f>
        <v>0</v>
      </c>
      <c r="F8" s="79">
        <f>C8*'Нормы по школам'!E9/'Нормы по школам'!C9</f>
        <v>0</v>
      </c>
      <c r="G8" s="79">
        <f>C8*'Нормы по школам'!F9/'Нормы по школам'!C9</f>
        <v>0</v>
      </c>
      <c r="H8" s="80">
        <f>C8*'Нормы по школам'!G9/'Нормы по школам'!C9</f>
        <v>0</v>
      </c>
      <c r="I8" s="102"/>
      <c r="J8" s="118">
        <f t="shared" si="1"/>
        <v>0</v>
      </c>
      <c r="K8" s="114">
        <f>J8/('Нормы по школам'!I9/100*25)*100</f>
        <v>0</v>
      </c>
      <c r="L8" s="81">
        <f>J8*'Нормы по школам'!J9/'Нормы по школам'!I9</f>
        <v>0</v>
      </c>
      <c r="M8" s="81">
        <f>J8*'Нормы по школам'!K9/'Нормы по школам'!I9</f>
        <v>0</v>
      </c>
      <c r="N8" s="81">
        <f>J8*'Нормы по школам'!L9/'Нормы по школам'!I9</f>
        <v>0</v>
      </c>
      <c r="O8" s="82">
        <f>J8*'Нормы по школам'!M9/'Нормы по школам'!I9</f>
        <v>0</v>
      </c>
      <c r="P8" s="124"/>
      <c r="Q8" s="118">
        <f>P8</f>
        <v>0</v>
      </c>
      <c r="R8" s="114">
        <f>Q8/('Нормы по школам'!C9/100*35)*100</f>
        <v>0</v>
      </c>
      <c r="S8" s="79">
        <f>Q8*'Нормы по школам'!D9/'Нормы по школам'!C9</f>
        <v>0</v>
      </c>
      <c r="T8" s="79">
        <f>Q8*'Нормы по школам'!E9/'Нормы по школам'!C9</f>
        <v>0</v>
      </c>
      <c r="U8" s="79">
        <f>Q8*'Нормы по школам'!F9/'Нормы по школам'!C9</f>
        <v>0</v>
      </c>
      <c r="V8" s="80">
        <f>Q8*'Нормы по школам'!G9/'Нормы по школам'!C9</f>
        <v>0</v>
      </c>
      <c r="W8" s="124"/>
      <c r="X8" s="126">
        <f t="shared" si="2"/>
        <v>0</v>
      </c>
      <c r="Y8" s="114">
        <f>X8/('Нормы по школам'!I9/100*35)*100</f>
        <v>0</v>
      </c>
      <c r="Z8" s="81">
        <f>X8*'Нормы по школам'!J9/'Нормы по школам'!I9</f>
        <v>0</v>
      </c>
      <c r="AA8" s="81">
        <f>X8*'Нормы по школам'!K9/'Нормы по школам'!I9</f>
        <v>0</v>
      </c>
      <c r="AB8" s="81">
        <f>X8*'Нормы по школам'!L9/'Нормы по школам'!I9</f>
        <v>0</v>
      </c>
      <c r="AC8" s="82">
        <f>X8*'Нормы по школам'!M9/'Нормы по школам'!I9</f>
        <v>0</v>
      </c>
      <c r="AD8" s="121"/>
      <c r="AE8" s="118">
        <f>AD8</f>
        <v>0</v>
      </c>
      <c r="AF8" s="114">
        <f>AE8/('Нормы по школам'!C9/100*60)*100</f>
        <v>0</v>
      </c>
      <c r="AG8" s="79">
        <f>AE8*'Нормы по школам'!D9/'Нормы по школам'!C9</f>
        <v>0</v>
      </c>
      <c r="AH8" s="79">
        <f>AE8*'Нормы по школам'!E9/'Нормы по школам'!C9</f>
        <v>0</v>
      </c>
      <c r="AI8" s="79">
        <f>AE8*'Нормы по школам'!F9/'Нормы по школам'!C9</f>
        <v>0</v>
      </c>
      <c r="AJ8" s="80">
        <f>AE8*'Нормы по школам'!G9/'Нормы по школам'!C9</f>
        <v>0</v>
      </c>
      <c r="AK8" s="121"/>
      <c r="AL8" s="118">
        <f t="shared" si="3"/>
        <v>0</v>
      </c>
      <c r="AM8" s="114">
        <f>AL8/('Нормы по школам'!I9/100*60)*100</f>
        <v>0</v>
      </c>
      <c r="AN8" s="81">
        <f>AL8*'Нормы по школам'!J9/'Нормы по школам'!I9</f>
        <v>0</v>
      </c>
      <c r="AO8" s="81">
        <f>AL8*'Нормы по школам'!K9/'Нормы по школам'!I9</f>
        <v>0</v>
      </c>
      <c r="AP8" s="81">
        <f>AL8*'Нормы по школам'!L9/'Нормы по школам'!I9</f>
        <v>0</v>
      </c>
      <c r="AQ8" s="82">
        <f>AL8*'Нормы по школам'!M9/'Нормы по школам'!I9</f>
        <v>0</v>
      </c>
    </row>
    <row r="9" spans="1:43" ht="15" customHeight="1">
      <c r="A9" s="92" t="s">
        <v>8</v>
      </c>
      <c r="B9" s="102"/>
      <c r="C9" s="118">
        <f>B9*'Нормы по школам'!C10/'Нормы по школам'!B10</f>
        <v>0</v>
      </c>
      <c r="D9" s="114">
        <f>C9/('Нормы по школам'!C10/100*25)*100</f>
        <v>0</v>
      </c>
      <c r="E9" s="79">
        <f>C9*'Нормы по школам'!D10/'Нормы по школам'!C10</f>
        <v>0</v>
      </c>
      <c r="F9" s="79">
        <f>C9*'Нормы по школам'!E10/'Нормы по школам'!C10</f>
        <v>0</v>
      </c>
      <c r="G9" s="79">
        <f>C9*'Нормы по школам'!F10/'Нормы по школам'!C10</f>
        <v>0</v>
      </c>
      <c r="H9" s="80">
        <f>C9*'Нормы по школам'!G10/'Нормы по школам'!C10</f>
        <v>0</v>
      </c>
      <c r="I9" s="102"/>
      <c r="J9" s="118">
        <f>I9*'Нормы по школам'!I10/'Нормы по школам'!H10</f>
        <v>0</v>
      </c>
      <c r="K9" s="114">
        <f>J9/('Нормы по школам'!I10/100*25)*100</f>
        <v>0</v>
      </c>
      <c r="L9" s="81">
        <f>J9*'Нормы по школам'!J10/'Нормы по школам'!I10</f>
        <v>0</v>
      </c>
      <c r="M9" s="81">
        <f>J9*'Нормы по школам'!K10/'Нормы по школам'!I10</f>
        <v>0</v>
      </c>
      <c r="N9" s="81">
        <f>J9*'Нормы по школам'!L10/'Нормы по школам'!I10</f>
        <v>0</v>
      </c>
      <c r="O9" s="82">
        <f>J9*'Нормы по школам'!M10/'Нормы по школам'!I10</f>
        <v>0</v>
      </c>
      <c r="P9" s="124"/>
      <c r="Q9" s="118">
        <f>P9*'Нормы по школам'!C10/'Нормы по школам'!B10</f>
        <v>0</v>
      </c>
      <c r="R9" s="114">
        <f>Q9/('Нормы по школам'!C10/100*35)*100</f>
        <v>0</v>
      </c>
      <c r="S9" s="79">
        <f>Q9*'Нормы по школам'!D10/'Нормы по школам'!C10</f>
        <v>0</v>
      </c>
      <c r="T9" s="79">
        <f>Q9*'Нормы по школам'!E10/'Нормы по школам'!C10</f>
        <v>0</v>
      </c>
      <c r="U9" s="79">
        <f>Q9*'Нормы по школам'!F10/'Нормы по школам'!C10</f>
        <v>0</v>
      </c>
      <c r="V9" s="80">
        <f>Q9*'Нормы по школам'!G10/'Нормы по школам'!C10</f>
        <v>0</v>
      </c>
      <c r="W9" s="124"/>
      <c r="X9" s="126">
        <f>W9*'Нормы по школам'!I10/'Нормы по школам'!H10</f>
        <v>0</v>
      </c>
      <c r="Y9" s="114">
        <f>X9/('Нормы по школам'!I10/100*35)*100</f>
        <v>0</v>
      </c>
      <c r="Z9" s="81">
        <f>X9*'Нормы по школам'!J10/'Нормы по школам'!I10</f>
        <v>0</v>
      </c>
      <c r="AA9" s="81">
        <f>X9*'Нормы по школам'!K10/'Нормы по школам'!I10</f>
        <v>0</v>
      </c>
      <c r="AB9" s="81">
        <f>X9*'Нормы по школам'!L10/'Нормы по школам'!I10</f>
        <v>0</v>
      </c>
      <c r="AC9" s="82">
        <f>X9*'Нормы по школам'!M10/'Нормы по школам'!I10</f>
        <v>0</v>
      </c>
      <c r="AD9" s="121"/>
      <c r="AE9" s="118">
        <f>AD9*'Нормы по школам'!C10/'Нормы по школам'!B10</f>
        <v>0</v>
      </c>
      <c r="AF9" s="114">
        <f>AE9/('Нормы по школам'!C10/100*60)*100</f>
        <v>0</v>
      </c>
      <c r="AG9" s="79">
        <f>AE9*'Нормы по школам'!D10/'Нормы по школам'!C10</f>
        <v>0</v>
      </c>
      <c r="AH9" s="79">
        <f>AE9*'Нормы по школам'!E10/'Нормы по школам'!C10</f>
        <v>0</v>
      </c>
      <c r="AI9" s="79">
        <f>AE9*'Нормы по школам'!F10/'Нормы по школам'!C10</f>
        <v>0</v>
      </c>
      <c r="AJ9" s="80">
        <f>AE9*'Нормы по школам'!G10/'Нормы по школам'!C10</f>
        <v>0</v>
      </c>
      <c r="AK9" s="121"/>
      <c r="AL9" s="118">
        <f>AK9*'Нормы по школам'!I10/'Нормы по школам'!H10</f>
        <v>0</v>
      </c>
      <c r="AM9" s="114">
        <f>AL9/('Нормы по школам'!I10/100*60)*100</f>
        <v>0</v>
      </c>
      <c r="AN9" s="81">
        <f>AL9*'Нормы по школам'!J10/'Нормы по школам'!I10</f>
        <v>0</v>
      </c>
      <c r="AO9" s="81">
        <f>AL9*'Нормы по школам'!K10/'Нормы по школам'!I10</f>
        <v>0</v>
      </c>
      <c r="AP9" s="81">
        <f>AL9*'Нормы по школам'!L10/'Нормы по школам'!I10</f>
        <v>0</v>
      </c>
      <c r="AQ9" s="82">
        <f>AL9*'Нормы по школам'!M10/'Нормы по школам'!I10</f>
        <v>0</v>
      </c>
    </row>
    <row r="10" spans="1:43" ht="15" customHeight="1">
      <c r="A10" s="92" t="s">
        <v>25</v>
      </c>
      <c r="B10" s="102"/>
      <c r="C10" s="118">
        <f>B10*'Нормы по школам'!C11/'Нормы по школам'!B11</f>
        <v>0</v>
      </c>
      <c r="D10" s="114">
        <f>C10/('Нормы по школам'!C11/100*25)*100</f>
        <v>0</v>
      </c>
      <c r="E10" s="79">
        <f>C10*'Нормы по школам'!D11/'Нормы по школам'!C11</f>
        <v>0</v>
      </c>
      <c r="F10" s="79">
        <f>C10*'Нормы по школам'!E11/'Нормы по школам'!C11</f>
        <v>0</v>
      </c>
      <c r="G10" s="79">
        <f>C10*'Нормы по школам'!F11/'Нормы по школам'!C11</f>
        <v>0</v>
      </c>
      <c r="H10" s="80">
        <f>C10*'Нормы по школам'!G11/'Нормы по школам'!C11</f>
        <v>0</v>
      </c>
      <c r="I10" s="102"/>
      <c r="J10" s="118">
        <f>I10*'Нормы по школам'!I11/'Нормы по школам'!H11</f>
        <v>0</v>
      </c>
      <c r="K10" s="114">
        <f>J10/('Нормы по школам'!I11/100*25)*100</f>
        <v>0</v>
      </c>
      <c r="L10" s="81">
        <f>J10*'Нормы по школам'!J11/'Нормы по школам'!I11</f>
        <v>0</v>
      </c>
      <c r="M10" s="81">
        <f>J10*'Нормы по школам'!K11/'Нормы по школам'!I11</f>
        <v>0</v>
      </c>
      <c r="N10" s="81">
        <f>J10*'Нормы по школам'!L11/'Нормы по школам'!I11</f>
        <v>0</v>
      </c>
      <c r="O10" s="82">
        <f>J10*'Нормы по школам'!M11/'Нормы по школам'!I11</f>
        <v>0</v>
      </c>
      <c r="P10" s="124"/>
      <c r="Q10" s="118">
        <f>P10*'Нормы по школам'!C11/'Нормы по школам'!B11</f>
        <v>0</v>
      </c>
      <c r="R10" s="114">
        <f>Q10/('Нормы по школам'!C11/100*35)*100</f>
        <v>0</v>
      </c>
      <c r="S10" s="79">
        <f>Q10*'Нормы по школам'!D11/'Нормы по школам'!C11</f>
        <v>0</v>
      </c>
      <c r="T10" s="79">
        <f>Q10*'Нормы по школам'!E11/'Нормы по школам'!C11</f>
        <v>0</v>
      </c>
      <c r="U10" s="79">
        <f>Q10*'Нормы по школам'!F11/'Нормы по школам'!C11</f>
        <v>0</v>
      </c>
      <c r="V10" s="80">
        <f>Q10*'Нормы по школам'!G11/'Нормы по школам'!C11</f>
        <v>0</v>
      </c>
      <c r="W10" s="124"/>
      <c r="X10" s="126">
        <f>W10*'Нормы по школам'!I11/'Нормы по школам'!H11</f>
        <v>0</v>
      </c>
      <c r="Y10" s="114">
        <f>X10/('Нормы по школам'!I11/100*35)*100</f>
        <v>0</v>
      </c>
      <c r="Z10" s="81">
        <f>X10*'Нормы по школам'!J11/'Нормы по школам'!I11</f>
        <v>0</v>
      </c>
      <c r="AA10" s="81">
        <f>X10*'Нормы по школам'!K11/'Нормы по школам'!I11</f>
        <v>0</v>
      </c>
      <c r="AB10" s="81">
        <f>X10*'Нормы по школам'!L11/'Нормы по школам'!I11</f>
        <v>0</v>
      </c>
      <c r="AC10" s="82">
        <f>X10*'Нормы по школам'!M11/'Нормы по школам'!I11</f>
        <v>0</v>
      </c>
      <c r="AD10" s="121"/>
      <c r="AE10" s="118">
        <f>AD10*'Нормы по школам'!C11/'Нормы по школам'!B11</f>
        <v>0</v>
      </c>
      <c r="AF10" s="114">
        <f>AE10/('Нормы по школам'!C11/100*60)*100</f>
        <v>0</v>
      </c>
      <c r="AG10" s="79">
        <f>AE10*'Нормы по школам'!D11/'Нормы по школам'!C11</f>
        <v>0</v>
      </c>
      <c r="AH10" s="79">
        <f>AE10*'Нормы по школам'!E11/'Нормы по школам'!C11</f>
        <v>0</v>
      </c>
      <c r="AI10" s="79">
        <f>AE10*'Нормы по школам'!F11/'Нормы по школам'!C11</f>
        <v>0</v>
      </c>
      <c r="AJ10" s="80">
        <f>AE10*'Нормы по школам'!G11/'Нормы по школам'!C11</f>
        <v>0</v>
      </c>
      <c r="AK10" s="121"/>
      <c r="AL10" s="118">
        <f>AK10*'Нормы по школам'!I11/'Нормы по школам'!H11</f>
        <v>0</v>
      </c>
      <c r="AM10" s="114">
        <f>AL10/('Нормы по школам'!I11/100*60)*100</f>
        <v>0</v>
      </c>
      <c r="AN10" s="81">
        <f>AL10*'Нормы по школам'!J11/'Нормы по школам'!I11</f>
        <v>0</v>
      </c>
      <c r="AO10" s="81">
        <f>AL10*'Нормы по школам'!K11/'Нормы по школам'!I11</f>
        <v>0</v>
      </c>
      <c r="AP10" s="81">
        <f>AL10*'Нормы по школам'!L11/'Нормы по школам'!I11</f>
        <v>0</v>
      </c>
      <c r="AQ10" s="82">
        <f>AL10*'Нормы по школам'!M11/'Нормы по школам'!I11</f>
        <v>0</v>
      </c>
    </row>
    <row r="11" spans="1:43" ht="15" customHeight="1">
      <c r="A11" s="92" t="s">
        <v>9</v>
      </c>
      <c r="B11" s="102"/>
      <c r="C11" s="118">
        <f>B11*'Нормы по школам'!C12/'Нормы по школам'!B12</f>
        <v>0</v>
      </c>
      <c r="D11" s="114">
        <f>C11/('Нормы по школам'!C12/100*25)*100</f>
        <v>0</v>
      </c>
      <c r="E11" s="79">
        <f>C11*'Нормы по школам'!D12/'Нормы по школам'!C12</f>
        <v>0</v>
      </c>
      <c r="F11" s="79">
        <f>C11*'Нормы по школам'!E12/'Нормы по школам'!C12</f>
        <v>0</v>
      </c>
      <c r="G11" s="79">
        <f>C11*'Нормы по школам'!F12/'Нормы по школам'!C12</f>
        <v>0</v>
      </c>
      <c r="H11" s="80">
        <f>C11*'Нормы по школам'!G12/'Нормы по школам'!C12</f>
        <v>0</v>
      </c>
      <c r="I11" s="102"/>
      <c r="J11" s="118">
        <f>I11*'Нормы по школам'!I12/'Нормы по школам'!H12</f>
        <v>0</v>
      </c>
      <c r="K11" s="114">
        <f>J11/('Нормы по школам'!I12/100*25)*100</f>
        <v>0</v>
      </c>
      <c r="L11" s="81">
        <f>J11*'Нормы по школам'!J12/'Нормы по школам'!I12</f>
        <v>0</v>
      </c>
      <c r="M11" s="81">
        <f>J11*'Нормы по школам'!K12/'Нормы по школам'!I12</f>
        <v>0</v>
      </c>
      <c r="N11" s="81">
        <f>J11*'Нормы по школам'!L12/'Нормы по школам'!I12</f>
        <v>0</v>
      </c>
      <c r="O11" s="82">
        <f>J11*'Нормы по школам'!M12/'Нормы по школам'!I12</f>
        <v>0</v>
      </c>
      <c r="P11" s="124"/>
      <c r="Q11" s="118">
        <f>P11*'Нормы по школам'!C12/'Нормы по школам'!B12</f>
        <v>0</v>
      </c>
      <c r="R11" s="114">
        <f>Q11/('Нормы по школам'!C12/100*35)*100</f>
        <v>0</v>
      </c>
      <c r="S11" s="79">
        <f>Q11*'Нормы по школам'!D12/'Нормы по школам'!C12</f>
        <v>0</v>
      </c>
      <c r="T11" s="79">
        <f>Q11*'Нормы по школам'!E12/'Нормы по школам'!C12</f>
        <v>0</v>
      </c>
      <c r="U11" s="79">
        <f>Q11*'Нормы по школам'!F12/'Нормы по школам'!C12</f>
        <v>0</v>
      </c>
      <c r="V11" s="80">
        <f>Q11*'Нормы по школам'!G12/'Нормы по школам'!C12</f>
        <v>0</v>
      </c>
      <c r="W11" s="124"/>
      <c r="X11" s="126">
        <f>W11*'Нормы по школам'!I12/'Нормы по школам'!H12</f>
        <v>0</v>
      </c>
      <c r="Y11" s="114">
        <f>X11/('Нормы по школам'!I12/100*35)*100</f>
        <v>0</v>
      </c>
      <c r="Z11" s="81">
        <f>X11*'Нормы по школам'!J12/'Нормы по школам'!I12</f>
        <v>0</v>
      </c>
      <c r="AA11" s="81">
        <f>X11*'Нормы по школам'!K12/'Нормы по школам'!I12</f>
        <v>0</v>
      </c>
      <c r="AB11" s="81">
        <f>X11*'Нормы по школам'!L12/'Нормы по школам'!I12</f>
        <v>0</v>
      </c>
      <c r="AC11" s="82">
        <f>X11*'Нормы по школам'!M12/'Нормы по школам'!I12</f>
        <v>0</v>
      </c>
      <c r="AD11" s="121"/>
      <c r="AE11" s="118">
        <f>AD11*'Нормы по школам'!C12/'Нормы по школам'!B12</f>
        <v>0</v>
      </c>
      <c r="AF11" s="114">
        <f>AE11/('Нормы по школам'!C12/100*60)*100</f>
        <v>0</v>
      </c>
      <c r="AG11" s="79">
        <f>AE11*'Нормы по школам'!D12/'Нормы по школам'!C12</f>
        <v>0</v>
      </c>
      <c r="AH11" s="79">
        <f>AE11*'Нормы по школам'!E12/'Нормы по школам'!C12</f>
        <v>0</v>
      </c>
      <c r="AI11" s="79">
        <f>AE11*'Нормы по школам'!F12/'Нормы по школам'!C12</f>
        <v>0</v>
      </c>
      <c r="AJ11" s="80">
        <f>AE11*'Нормы по школам'!G12/'Нормы по школам'!C12</f>
        <v>0</v>
      </c>
      <c r="AK11" s="121"/>
      <c r="AL11" s="118">
        <f>AK11*'Нормы по школам'!I12/'Нормы по школам'!H12</f>
        <v>0</v>
      </c>
      <c r="AM11" s="114">
        <f>AL11/('Нормы по школам'!I12/100*60)*100</f>
        <v>0</v>
      </c>
      <c r="AN11" s="81">
        <f>AL11*'Нормы по школам'!J12/'Нормы по школам'!I12</f>
        <v>0</v>
      </c>
      <c r="AO11" s="81">
        <f>AL11*'Нормы по школам'!K12/'Нормы по школам'!I12</f>
        <v>0</v>
      </c>
      <c r="AP11" s="81">
        <f>AL11*'Нормы по школам'!L12/'Нормы по школам'!I12</f>
        <v>0</v>
      </c>
      <c r="AQ11" s="82">
        <f>AL11*'Нормы по школам'!M12/'Нормы по школам'!I12</f>
        <v>0</v>
      </c>
    </row>
    <row r="12" spans="1:43" ht="15" customHeight="1">
      <c r="A12" s="92" t="s">
        <v>62</v>
      </c>
      <c r="B12" s="102"/>
      <c r="C12" s="118">
        <f t="shared" si="0"/>
        <v>0</v>
      </c>
      <c r="D12" s="114">
        <f>C12/('Нормы по школам'!C13/100*25)*100</f>
        <v>0</v>
      </c>
      <c r="E12" s="79">
        <f>C12*'Нормы по школам'!D13/'Нормы по школам'!C13</f>
        <v>0</v>
      </c>
      <c r="F12" s="79">
        <f>C12*'Нормы по школам'!E13/'Нормы по школам'!C13</f>
        <v>0</v>
      </c>
      <c r="G12" s="79">
        <f>C12*'Нормы по школам'!F13/'Нормы по школам'!C13</f>
        <v>0</v>
      </c>
      <c r="H12" s="80">
        <f>C12*'Нормы по школам'!G13/'Нормы по школам'!C13</f>
        <v>0</v>
      </c>
      <c r="I12" s="102"/>
      <c r="J12" s="118">
        <f t="shared" si="1"/>
        <v>0</v>
      </c>
      <c r="K12" s="114">
        <f>J12/('Нормы по школам'!I13/100*25)*100</f>
        <v>0</v>
      </c>
      <c r="L12" s="81">
        <f>J12*'Нормы по школам'!J13/'Нормы по школам'!I13</f>
        <v>0</v>
      </c>
      <c r="M12" s="81">
        <f>J12*'Нормы по школам'!K13/'Нормы по школам'!I13</f>
        <v>0</v>
      </c>
      <c r="N12" s="81">
        <f>J12*'Нормы по школам'!L13/'Нормы по школам'!I13</f>
        <v>0</v>
      </c>
      <c r="O12" s="82">
        <f>J12*'Нормы по школам'!M13/'Нормы по школам'!I13</f>
        <v>0</v>
      </c>
      <c r="P12" s="124"/>
      <c r="Q12" s="118">
        <f>P12</f>
        <v>0</v>
      </c>
      <c r="R12" s="114">
        <f>Q12/('Нормы по школам'!C13/100*35)*100</f>
        <v>0</v>
      </c>
      <c r="S12" s="79">
        <f>Q12*'Нормы по школам'!D13/'Нормы по школам'!C13</f>
        <v>0</v>
      </c>
      <c r="T12" s="79">
        <f>Q12*'Нормы по школам'!E13/'Нормы по школам'!C13</f>
        <v>0</v>
      </c>
      <c r="U12" s="79">
        <f>Q12*'Нормы по школам'!F13/'Нормы по школам'!C13</f>
        <v>0</v>
      </c>
      <c r="V12" s="80">
        <f>Q12*'Нормы по школам'!G13/'Нормы по школам'!C13</f>
        <v>0</v>
      </c>
      <c r="W12" s="124"/>
      <c r="X12" s="126">
        <f t="shared" si="2"/>
        <v>0</v>
      </c>
      <c r="Y12" s="114">
        <f>X12/('Нормы по школам'!I13/100*35)*100</f>
        <v>0</v>
      </c>
      <c r="Z12" s="81">
        <f>X12*'Нормы по школам'!J13/'Нормы по школам'!I13</f>
        <v>0</v>
      </c>
      <c r="AA12" s="81">
        <f>X12*'Нормы по школам'!K13/'Нормы по школам'!I13</f>
        <v>0</v>
      </c>
      <c r="AB12" s="81">
        <f>X12*'Нормы по школам'!L13/'Нормы по школам'!I13</f>
        <v>0</v>
      </c>
      <c r="AC12" s="82">
        <f>X12*'Нормы по школам'!M13/'Нормы по школам'!I13</f>
        <v>0</v>
      </c>
      <c r="AD12" s="121"/>
      <c r="AE12" s="118">
        <f>AD12</f>
        <v>0</v>
      </c>
      <c r="AF12" s="114">
        <f>AE12/('Нормы по школам'!C13/100*60)*100</f>
        <v>0</v>
      </c>
      <c r="AG12" s="79">
        <f>AE12*'Нормы по школам'!D13/'Нормы по школам'!C13</f>
        <v>0</v>
      </c>
      <c r="AH12" s="79">
        <f>AE12*'Нормы по школам'!E13/'Нормы по школам'!C13</f>
        <v>0</v>
      </c>
      <c r="AI12" s="79">
        <f>AE12*'Нормы по школам'!F13/'Нормы по школам'!C13</f>
        <v>0</v>
      </c>
      <c r="AJ12" s="80">
        <f>AE12*'Нормы по школам'!G13/'Нормы по школам'!C13</f>
        <v>0</v>
      </c>
      <c r="AK12" s="121"/>
      <c r="AL12" s="118">
        <f t="shared" si="3"/>
        <v>0</v>
      </c>
      <c r="AM12" s="114">
        <f>AL12/('Нормы по школам'!I13/100*60)*100</f>
        <v>0</v>
      </c>
      <c r="AN12" s="81">
        <f>AL12*'Нормы по школам'!J13/'Нормы по школам'!I13</f>
        <v>0</v>
      </c>
      <c r="AO12" s="81">
        <f>AL12*'Нормы по школам'!K13/'Нормы по школам'!I13</f>
        <v>0</v>
      </c>
      <c r="AP12" s="81">
        <f>AL12*'Нормы по школам'!L13/'Нормы по школам'!I13</f>
        <v>0</v>
      </c>
      <c r="AQ12" s="82">
        <f>AL12*'Нормы по школам'!M13/'Нормы по школам'!I13</f>
        <v>0</v>
      </c>
    </row>
    <row r="13" spans="1:43" ht="15" customHeight="1">
      <c r="A13" s="111" t="s">
        <v>74</v>
      </c>
      <c r="B13" s="102"/>
      <c r="C13" s="118">
        <f t="shared" si="0"/>
        <v>0</v>
      </c>
      <c r="D13" s="114">
        <f>C13/('Нормы по школам'!C14/100*25)*100</f>
        <v>0</v>
      </c>
      <c r="E13" s="79">
        <f>C13*'Нормы по школам'!D14/'Нормы по школам'!C14</f>
        <v>0</v>
      </c>
      <c r="F13" s="79">
        <f>C13*'Нормы по школам'!E14/'Нормы по школам'!C14</f>
        <v>0</v>
      </c>
      <c r="G13" s="79">
        <f>C13*'Нормы по школам'!F14/'Нормы по школам'!C14</f>
        <v>0</v>
      </c>
      <c r="H13" s="80">
        <f>C13*'Нормы по школам'!G14/'Нормы по школам'!C14</f>
        <v>0</v>
      </c>
      <c r="I13" s="102"/>
      <c r="J13" s="118">
        <f t="shared" si="1"/>
        <v>0</v>
      </c>
      <c r="K13" s="114">
        <f>J13/('Нормы по школам'!I14/100*25)*100</f>
        <v>0</v>
      </c>
      <c r="L13" s="81">
        <f>J13*'Нормы по школам'!J14/'Нормы по школам'!I14</f>
        <v>0</v>
      </c>
      <c r="M13" s="81">
        <f>J13*'Нормы по школам'!K14/'Нормы по школам'!I14</f>
        <v>0</v>
      </c>
      <c r="N13" s="81">
        <f>J13*'Нормы по школам'!L14/'Нормы по школам'!I14</f>
        <v>0</v>
      </c>
      <c r="O13" s="82">
        <f>J13*'Нормы по школам'!M14/'Нормы по школам'!I14</f>
        <v>0</v>
      </c>
      <c r="P13" s="124"/>
      <c r="Q13" s="118">
        <f>P13</f>
        <v>0</v>
      </c>
      <c r="R13" s="114">
        <f>Q13/('Нормы по школам'!C14/100*35)*100</f>
        <v>0</v>
      </c>
      <c r="S13" s="79">
        <f>Q13*'Нормы по школам'!D14/'Нормы по школам'!C14</f>
        <v>0</v>
      </c>
      <c r="T13" s="79">
        <f>Q13*'Нормы по школам'!E14/'Нормы по школам'!C14</f>
        <v>0</v>
      </c>
      <c r="U13" s="79">
        <f>Q13*'Нормы по школам'!F14/'Нормы по школам'!C14</f>
        <v>0</v>
      </c>
      <c r="V13" s="80">
        <f>Q13*'Нормы по школам'!G14/'Нормы по школам'!C14</f>
        <v>0</v>
      </c>
      <c r="W13" s="124"/>
      <c r="X13" s="126">
        <f t="shared" si="2"/>
        <v>0</v>
      </c>
      <c r="Y13" s="114">
        <f>X13/('Нормы по школам'!I14/100*35)*100</f>
        <v>0</v>
      </c>
      <c r="Z13" s="81">
        <f>X13*'Нормы по школам'!J14/'Нормы по школам'!I14</f>
        <v>0</v>
      </c>
      <c r="AA13" s="81">
        <f>X13*'Нормы по школам'!K14/'Нормы по школам'!I14</f>
        <v>0</v>
      </c>
      <c r="AB13" s="81">
        <f>X13*'Нормы по школам'!L14/'Нормы по школам'!I14</f>
        <v>0</v>
      </c>
      <c r="AC13" s="82">
        <f>X13*'Нормы по школам'!M14/'Нормы по школам'!I14</f>
        <v>0</v>
      </c>
      <c r="AD13" s="121"/>
      <c r="AE13" s="118">
        <f>AD13</f>
        <v>0</v>
      </c>
      <c r="AF13" s="114">
        <f>AE13/('Нормы по школам'!C14/100*60)*100</f>
        <v>0</v>
      </c>
      <c r="AG13" s="79">
        <f>AE13*'Нормы по школам'!D14/'Нормы по школам'!C14</f>
        <v>0</v>
      </c>
      <c r="AH13" s="79">
        <f>AE13*'Нормы по школам'!E14/'Нормы по школам'!C14</f>
        <v>0</v>
      </c>
      <c r="AI13" s="79">
        <f>AE13*'Нормы по школам'!F14/'Нормы по школам'!C14</f>
        <v>0</v>
      </c>
      <c r="AJ13" s="80">
        <f>AE13*'Нормы по школам'!G14/'Нормы по школам'!C14</f>
        <v>0</v>
      </c>
      <c r="AK13" s="121"/>
      <c r="AL13" s="118">
        <f t="shared" si="3"/>
        <v>0</v>
      </c>
      <c r="AM13" s="114">
        <f>AL13/('Нормы по школам'!I14/100*60)*100</f>
        <v>0</v>
      </c>
      <c r="AN13" s="81">
        <f>AL13*'Нормы по школам'!J14/'Нормы по школам'!I14</f>
        <v>0</v>
      </c>
      <c r="AO13" s="81">
        <f>AL13*'Нормы по школам'!K14/'Нормы по школам'!I14</f>
        <v>0</v>
      </c>
      <c r="AP13" s="81">
        <f>AL13*'Нормы по школам'!L14/'Нормы по школам'!I14</f>
        <v>0</v>
      </c>
      <c r="AQ13" s="82">
        <f>AL13*'Нормы по школам'!M14/'Нормы по школам'!I14</f>
        <v>0</v>
      </c>
    </row>
    <row r="14" spans="1:43" ht="15" customHeight="1">
      <c r="A14" s="92" t="s">
        <v>59</v>
      </c>
      <c r="B14" s="102"/>
      <c r="C14" s="118">
        <f>B14*'Нормы по школам'!C15/'Нормы по школам'!B15</f>
        <v>0</v>
      </c>
      <c r="D14" s="114">
        <f>C14/('Нормы по школам'!C15/100*25)*100</f>
        <v>0</v>
      </c>
      <c r="E14" s="79">
        <f>C14*'Нормы по школам'!D15/'Нормы по школам'!C15</f>
        <v>0</v>
      </c>
      <c r="F14" s="79">
        <f>C14*'Нормы по школам'!E15/'Нормы по школам'!C15</f>
        <v>0</v>
      </c>
      <c r="G14" s="79">
        <f>C14*'Нормы по школам'!F15/'Нормы по школам'!C15</f>
        <v>0</v>
      </c>
      <c r="H14" s="80">
        <f>C14*'Нормы по школам'!G15/'Нормы по школам'!C15</f>
        <v>0</v>
      </c>
      <c r="I14" s="102"/>
      <c r="J14" s="118">
        <f>I14*'Нормы по школам'!I15/'Нормы по школам'!H15</f>
        <v>0</v>
      </c>
      <c r="K14" s="114">
        <f>J14/('Нормы по школам'!I15/100*25)*100</f>
        <v>0</v>
      </c>
      <c r="L14" s="81">
        <f>J14*'Нормы по школам'!J15/'Нормы по школам'!I15</f>
        <v>0</v>
      </c>
      <c r="M14" s="81">
        <f>J14*'Нормы по школам'!K15/'Нормы по школам'!I15</f>
        <v>0</v>
      </c>
      <c r="N14" s="81">
        <f>J14*'Нормы по школам'!L15/'Нормы по школам'!I15</f>
        <v>0</v>
      </c>
      <c r="O14" s="82">
        <f>J14*'Нормы по школам'!M15/'Нормы по школам'!I15</f>
        <v>0</v>
      </c>
      <c r="P14" s="124"/>
      <c r="Q14" s="118">
        <f>P14*'Нормы по школам'!C15/'Нормы по школам'!B15</f>
        <v>0</v>
      </c>
      <c r="R14" s="114">
        <f>Q14/('Нормы по школам'!C15/100*35)*100</f>
        <v>0</v>
      </c>
      <c r="S14" s="79">
        <f>Q14*'Нормы по школам'!D15/'Нормы по школам'!C15</f>
        <v>0</v>
      </c>
      <c r="T14" s="79">
        <f>Q14*'Нормы по школам'!E15/'Нормы по школам'!C15</f>
        <v>0</v>
      </c>
      <c r="U14" s="79">
        <f>Q14*'Нормы по школам'!F15/'Нормы по школам'!C15</f>
        <v>0</v>
      </c>
      <c r="V14" s="80">
        <f>Q14*'Нормы по школам'!G15/'Нормы по школам'!C15</f>
        <v>0</v>
      </c>
      <c r="W14" s="124"/>
      <c r="X14" s="126">
        <f>W14*'Нормы по школам'!I15/'Нормы по школам'!H15</f>
        <v>0</v>
      </c>
      <c r="Y14" s="114">
        <f>X14/('Нормы по школам'!I15/100*35)*100</f>
        <v>0</v>
      </c>
      <c r="Z14" s="81">
        <f>X14*'Нормы по школам'!J15/'Нормы по школам'!I15</f>
        <v>0</v>
      </c>
      <c r="AA14" s="81">
        <f>X14*'Нормы по школам'!K15/'Нормы по школам'!I15</f>
        <v>0</v>
      </c>
      <c r="AB14" s="81">
        <f>X14*'Нормы по школам'!L15/'Нормы по школам'!I15</f>
        <v>0</v>
      </c>
      <c r="AC14" s="82">
        <f>X14*'Нормы по школам'!M15/'Нормы по школам'!I15</f>
        <v>0</v>
      </c>
      <c r="AD14" s="121"/>
      <c r="AE14" s="118">
        <f>AD14*'Нормы по школам'!C15/'Нормы по школам'!B15</f>
        <v>0</v>
      </c>
      <c r="AF14" s="114">
        <f>AE14/('Нормы по школам'!C15/100*60)*100</f>
        <v>0</v>
      </c>
      <c r="AG14" s="79">
        <f>AE14*'Нормы по школам'!D15/'Нормы по школам'!C15</f>
        <v>0</v>
      </c>
      <c r="AH14" s="79">
        <f>AE14*'Нормы по школам'!E15/'Нормы по школам'!C15</f>
        <v>0</v>
      </c>
      <c r="AI14" s="79">
        <f>AE14*'Нормы по школам'!F15/'Нормы по школам'!C15</f>
        <v>0</v>
      </c>
      <c r="AJ14" s="80">
        <f>AE14*'Нормы по школам'!G15/'Нормы по школам'!C15</f>
        <v>0</v>
      </c>
      <c r="AK14" s="121"/>
      <c r="AL14" s="118">
        <f>AK14*'Нормы по школам'!I15/'Нормы по школам'!H15</f>
        <v>0</v>
      </c>
      <c r="AM14" s="114">
        <f>AL14/('Нормы по школам'!I15/100*60)*100</f>
        <v>0</v>
      </c>
      <c r="AN14" s="81">
        <f>AL14*'Нормы по школам'!J15/'Нормы по школам'!I15</f>
        <v>0</v>
      </c>
      <c r="AO14" s="81">
        <f>AL14*'Нормы по школам'!K15/'Нормы по школам'!I15</f>
        <v>0</v>
      </c>
      <c r="AP14" s="81">
        <f>AL14*'Нормы по школам'!L15/'Нормы по школам'!I15</f>
        <v>0</v>
      </c>
      <c r="AQ14" s="82">
        <f>AL14*'Нормы по школам'!M15/'Нормы по школам'!I15</f>
        <v>0</v>
      </c>
    </row>
    <row r="15" spans="1:43" ht="15" customHeight="1">
      <c r="A15" s="93" t="s">
        <v>54</v>
      </c>
      <c r="B15" s="102"/>
      <c r="C15" s="118">
        <f>B15*'Нормы по школам'!C16/'Нормы по школам'!B16</f>
        <v>0</v>
      </c>
      <c r="D15" s="114">
        <f>C15/('Нормы по школам'!C16/100*25)*100</f>
        <v>0</v>
      </c>
      <c r="E15" s="79">
        <f>C15*'Нормы по школам'!D16/'Нормы по школам'!C16</f>
        <v>0</v>
      </c>
      <c r="F15" s="79">
        <f>C15*'Нормы по школам'!E16/'Нормы по школам'!C16</f>
        <v>0</v>
      </c>
      <c r="G15" s="79">
        <f>C15*'Нормы по школам'!F16/'Нормы по школам'!C16</f>
        <v>0</v>
      </c>
      <c r="H15" s="80">
        <f>C15*'Нормы по школам'!G16/'Нормы по школам'!C16</f>
        <v>0</v>
      </c>
      <c r="I15" s="102"/>
      <c r="J15" s="118">
        <f>I15*'Нормы по школам'!I16/'Нормы по школам'!H16</f>
        <v>0</v>
      </c>
      <c r="K15" s="114">
        <f>J15/('Нормы по школам'!I16/100*25)*100</f>
        <v>0</v>
      </c>
      <c r="L15" s="81">
        <f>J15*'Нормы по школам'!J16/'Нормы по школам'!I16</f>
        <v>0</v>
      </c>
      <c r="M15" s="81">
        <f>J15*'Нормы по школам'!K16/'Нормы по школам'!I16</f>
        <v>0</v>
      </c>
      <c r="N15" s="81">
        <f>J15*'Нормы по школам'!L16/'Нормы по школам'!I16</f>
        <v>0</v>
      </c>
      <c r="O15" s="82">
        <f>J15*'Нормы по школам'!M16/'Нормы по школам'!I16</f>
        <v>0</v>
      </c>
      <c r="P15" s="124"/>
      <c r="Q15" s="118">
        <f>P15*'Нормы по школам'!C16/'Нормы по школам'!B16</f>
        <v>0</v>
      </c>
      <c r="R15" s="114">
        <f>Q15/('Нормы по школам'!C16/100*35)*100</f>
        <v>0</v>
      </c>
      <c r="S15" s="79">
        <f>Q15*'Нормы по школам'!D16/'Нормы по школам'!C16</f>
        <v>0</v>
      </c>
      <c r="T15" s="79">
        <f>Q15*'Нормы по школам'!E16/'Нормы по школам'!C16</f>
        <v>0</v>
      </c>
      <c r="U15" s="79">
        <f>Q15*'Нормы по школам'!F16/'Нормы по школам'!C16</f>
        <v>0</v>
      </c>
      <c r="V15" s="80">
        <f>Q15*'Нормы по школам'!G16/'Нормы по школам'!C16</f>
        <v>0</v>
      </c>
      <c r="W15" s="124"/>
      <c r="X15" s="126">
        <f>W15*'Нормы по школам'!I16/'Нормы по школам'!H16</f>
        <v>0</v>
      </c>
      <c r="Y15" s="114">
        <f>X15/('Нормы по школам'!I16/100*35)*100</f>
        <v>0</v>
      </c>
      <c r="Z15" s="81">
        <f>X15*'Нормы по школам'!J16/'Нормы по школам'!I16</f>
        <v>0</v>
      </c>
      <c r="AA15" s="81">
        <f>X15*'Нормы по школам'!K16/'Нормы по школам'!I16</f>
        <v>0</v>
      </c>
      <c r="AB15" s="81">
        <f>X15*'Нормы по школам'!L16/'Нормы по школам'!I16</f>
        <v>0</v>
      </c>
      <c r="AC15" s="82">
        <f>X15*'Нормы по школам'!M16/'Нормы по школам'!I16</f>
        <v>0</v>
      </c>
      <c r="AD15" s="121"/>
      <c r="AE15" s="118">
        <f>AD15*'Нормы по школам'!C16/'Нормы по школам'!B16</f>
        <v>0</v>
      </c>
      <c r="AF15" s="114">
        <f>AE15/('Нормы по школам'!C16/100*60)*100</f>
        <v>0</v>
      </c>
      <c r="AG15" s="79">
        <f>AE15*'Нормы по школам'!D16/'Нормы по школам'!C16</f>
        <v>0</v>
      </c>
      <c r="AH15" s="79">
        <f>AE15*'Нормы по школам'!E16/'Нормы по школам'!C16</f>
        <v>0</v>
      </c>
      <c r="AI15" s="79">
        <f>AE15*'Нормы по школам'!F16/'Нормы по школам'!C16</f>
        <v>0</v>
      </c>
      <c r="AJ15" s="80">
        <f>AE15*'Нормы по школам'!G16/'Нормы по школам'!C16</f>
        <v>0</v>
      </c>
      <c r="AK15" s="121"/>
      <c r="AL15" s="118">
        <f>AK15*'Нормы по школам'!I16/'Нормы по школам'!H16</f>
        <v>0</v>
      </c>
      <c r="AM15" s="114">
        <f>AL15/('Нормы по школам'!I16/100*60)*100</f>
        <v>0</v>
      </c>
      <c r="AN15" s="81">
        <f>AL15*'Нормы по школам'!J16/'Нормы по школам'!I16</f>
        <v>0</v>
      </c>
      <c r="AO15" s="81">
        <f>AL15*'Нормы по школам'!K16/'Нормы по школам'!I16</f>
        <v>0</v>
      </c>
      <c r="AP15" s="81">
        <f>AL15*'Нормы по школам'!L16/'Нормы по школам'!I16</f>
        <v>0</v>
      </c>
      <c r="AQ15" s="82">
        <f>AL15*'Нормы по школам'!M16/'Нормы по школам'!I16</f>
        <v>0</v>
      </c>
    </row>
    <row r="16" spans="1:43" ht="15" customHeight="1">
      <c r="A16" s="92" t="s">
        <v>60</v>
      </c>
      <c r="B16" s="102"/>
      <c r="C16" s="118">
        <f>B16*'Нормы по школам'!C17/'Нормы по школам'!B17</f>
        <v>0</v>
      </c>
      <c r="D16" s="114">
        <f>C16/('Нормы по школам'!C17/100*25)*100</f>
        <v>0</v>
      </c>
      <c r="E16" s="79">
        <f>C16*'Нормы по школам'!D17/'Нормы по школам'!C17</f>
        <v>0</v>
      </c>
      <c r="F16" s="79">
        <f>C16*'Нормы по школам'!E17/'Нормы по школам'!C17</f>
        <v>0</v>
      </c>
      <c r="G16" s="79">
        <f>C16*'Нормы по школам'!F17/'Нормы по школам'!C17</f>
        <v>0</v>
      </c>
      <c r="H16" s="80">
        <f>C16*'Нормы по школам'!G17/'Нормы по школам'!C17</f>
        <v>0</v>
      </c>
      <c r="I16" s="102"/>
      <c r="J16" s="118">
        <f>I16*'Нормы по школам'!I17/'Нормы по школам'!H17</f>
        <v>0</v>
      </c>
      <c r="K16" s="114">
        <f>J16/('Нормы по школам'!I17/100*25)*100</f>
        <v>0</v>
      </c>
      <c r="L16" s="81">
        <f>J16*'Нормы по школам'!J17/'Нормы по школам'!I17</f>
        <v>0</v>
      </c>
      <c r="M16" s="81">
        <f>J16*'Нормы по школам'!K17/'Нормы по школам'!I17</f>
        <v>0</v>
      </c>
      <c r="N16" s="81">
        <f>J16*'Нормы по школам'!L17/'Нормы по школам'!I17</f>
        <v>0</v>
      </c>
      <c r="O16" s="82">
        <f>J16*'Нормы по школам'!M17/'Нормы по школам'!I17</f>
        <v>0</v>
      </c>
      <c r="P16" s="124"/>
      <c r="Q16" s="118">
        <f>P16*'Нормы по школам'!C17/'Нормы по школам'!B17</f>
        <v>0</v>
      </c>
      <c r="R16" s="114">
        <f>Q16/('Нормы по школам'!C17/100*35)*100</f>
        <v>0</v>
      </c>
      <c r="S16" s="79">
        <f>Q16*'Нормы по школам'!D17/'Нормы по школам'!C17</f>
        <v>0</v>
      </c>
      <c r="T16" s="79">
        <f>Q16*'Нормы по школам'!E17/'Нормы по школам'!C17</f>
        <v>0</v>
      </c>
      <c r="U16" s="79">
        <f>Q16*'Нормы по школам'!F17/'Нормы по школам'!C17</f>
        <v>0</v>
      </c>
      <c r="V16" s="80">
        <f>Q16*'Нормы по школам'!G17/'Нормы по школам'!C17</f>
        <v>0</v>
      </c>
      <c r="W16" s="124"/>
      <c r="X16" s="126">
        <f>W16*'Нормы по школам'!I17/'Нормы по школам'!H17</f>
        <v>0</v>
      </c>
      <c r="Y16" s="114">
        <f>X16/('Нормы по школам'!I17/100*35)*100</f>
        <v>0</v>
      </c>
      <c r="Z16" s="81">
        <f>X16*'Нормы по школам'!J17/'Нормы по школам'!I17</f>
        <v>0</v>
      </c>
      <c r="AA16" s="81">
        <f>X16*'Нормы по школам'!K17/'Нормы по школам'!I17</f>
        <v>0</v>
      </c>
      <c r="AB16" s="81">
        <f>X16*'Нормы по школам'!L17/'Нормы по школам'!I17</f>
        <v>0</v>
      </c>
      <c r="AC16" s="82">
        <f>X16*'Нормы по школам'!M17/'Нормы по школам'!I17</f>
        <v>0</v>
      </c>
      <c r="AD16" s="121"/>
      <c r="AE16" s="118">
        <f>AD16*'Нормы по школам'!C17/'Нормы по школам'!B17</f>
        <v>0</v>
      </c>
      <c r="AF16" s="114">
        <f>AE16/('Нормы по школам'!C17/100*60)*100</f>
        <v>0</v>
      </c>
      <c r="AG16" s="79">
        <f>AE16*'Нормы по школам'!D17/'Нормы по школам'!C17</f>
        <v>0</v>
      </c>
      <c r="AH16" s="79">
        <f>AE16*'Нормы по школам'!E17/'Нормы по школам'!C17</f>
        <v>0</v>
      </c>
      <c r="AI16" s="79">
        <f>AE16*'Нормы по школам'!F17/'Нормы по школам'!C17</f>
        <v>0</v>
      </c>
      <c r="AJ16" s="80">
        <f>AE16*'Нормы по школам'!G17/'Нормы по школам'!C17</f>
        <v>0</v>
      </c>
      <c r="AK16" s="121"/>
      <c r="AL16" s="118">
        <f>AK16*'Нормы по школам'!I17/'Нормы по школам'!H17</f>
        <v>0</v>
      </c>
      <c r="AM16" s="114">
        <f>AL16/('Нормы по школам'!I17/100*60)*100</f>
        <v>0</v>
      </c>
      <c r="AN16" s="81">
        <f>AL16*'Нормы по школам'!J17/'Нормы по школам'!I17</f>
        <v>0</v>
      </c>
      <c r="AO16" s="81">
        <f>AL16*'Нормы по школам'!K17/'Нормы по школам'!I17</f>
        <v>0</v>
      </c>
      <c r="AP16" s="81">
        <f>AL16*'Нормы по школам'!L17/'Нормы по школам'!I17</f>
        <v>0</v>
      </c>
      <c r="AQ16" s="82">
        <f>AL16*'Нормы по школам'!M17/'Нормы по школам'!I17</f>
        <v>0</v>
      </c>
    </row>
    <row r="17" spans="1:43" ht="15" customHeight="1">
      <c r="A17" s="93" t="s">
        <v>61</v>
      </c>
      <c r="B17" s="102"/>
      <c r="C17" s="118">
        <f>B17*'Нормы по школам'!C18/'Нормы по школам'!B18</f>
        <v>0</v>
      </c>
      <c r="D17" s="114">
        <f>C17/('Нормы по школам'!C18/100*25)*100</f>
        <v>0</v>
      </c>
      <c r="E17" s="79">
        <f>C17*'Нормы по школам'!D18/'Нормы по школам'!C18</f>
        <v>0</v>
      </c>
      <c r="F17" s="79">
        <f>C17*'Нормы по школам'!E18/'Нормы по школам'!C18</f>
        <v>0</v>
      </c>
      <c r="G17" s="79">
        <f>C17*'Нормы по школам'!F18/'Нормы по школам'!C18</f>
        <v>0</v>
      </c>
      <c r="H17" s="80">
        <f>C17*'Нормы по школам'!G18/'Нормы по школам'!C18</f>
        <v>0</v>
      </c>
      <c r="I17" s="102"/>
      <c r="J17" s="118">
        <f>I17*'Нормы по школам'!I18/'Нормы по школам'!H18</f>
        <v>0</v>
      </c>
      <c r="K17" s="114">
        <f>J17/('Нормы по школам'!I18/100*25)*100</f>
        <v>0</v>
      </c>
      <c r="L17" s="81">
        <f>J17*'Нормы по школам'!J18/'Нормы по школам'!I18</f>
        <v>0</v>
      </c>
      <c r="M17" s="81">
        <f>J17*'Нормы по школам'!K18/'Нормы по школам'!I18</f>
        <v>0</v>
      </c>
      <c r="N17" s="81">
        <f>J17*'Нормы по школам'!L18/'Нормы по школам'!I18</f>
        <v>0</v>
      </c>
      <c r="O17" s="82">
        <f>J17*'Нормы по школам'!M18/'Нормы по школам'!I18</f>
        <v>0</v>
      </c>
      <c r="P17" s="124"/>
      <c r="Q17" s="118">
        <f>P17*'Нормы по школам'!C18/'Нормы по школам'!B18</f>
        <v>0</v>
      </c>
      <c r="R17" s="114">
        <f>Q17/('Нормы по школам'!C18/100*35)*100</f>
        <v>0</v>
      </c>
      <c r="S17" s="79">
        <f>Q17*'Нормы по школам'!D18/'Нормы по школам'!C18</f>
        <v>0</v>
      </c>
      <c r="T17" s="79">
        <f>Q17*'Нормы по школам'!E18/'Нормы по школам'!C18</f>
        <v>0</v>
      </c>
      <c r="U17" s="79">
        <f>Q17*'Нормы по школам'!F18/'Нормы по школам'!C18</f>
        <v>0</v>
      </c>
      <c r="V17" s="80">
        <f>Q17*'Нормы по школам'!G18/'Нормы по школам'!C18</f>
        <v>0</v>
      </c>
      <c r="W17" s="124"/>
      <c r="X17" s="126">
        <f>W17*'Нормы по школам'!I18/'Нормы по школам'!H18</f>
        <v>0</v>
      </c>
      <c r="Y17" s="114">
        <f>X17/('Нормы по школам'!I18/100*35)*100</f>
        <v>0</v>
      </c>
      <c r="Z17" s="81">
        <f>X17*'Нормы по школам'!J18/'Нормы по школам'!I18</f>
        <v>0</v>
      </c>
      <c r="AA17" s="81">
        <f>X17*'Нормы по школам'!K18/'Нормы по школам'!I18</f>
        <v>0</v>
      </c>
      <c r="AB17" s="81">
        <f>X17*'Нормы по школам'!L18/'Нормы по школам'!I18</f>
        <v>0</v>
      </c>
      <c r="AC17" s="82">
        <f>X17*'Нормы по школам'!M18/'Нормы по школам'!I18</f>
        <v>0</v>
      </c>
      <c r="AD17" s="121"/>
      <c r="AE17" s="118">
        <f>AD17*'Нормы по школам'!C18/'Нормы по школам'!B18</f>
        <v>0</v>
      </c>
      <c r="AF17" s="114">
        <f>AE17/('Нормы по школам'!C18/100*60)*100</f>
        <v>0</v>
      </c>
      <c r="AG17" s="79">
        <f>AE17*'Нормы по школам'!D18/'Нормы по школам'!C18</f>
        <v>0</v>
      </c>
      <c r="AH17" s="79">
        <f>AE17*'Нормы по школам'!E18/'Нормы по школам'!C18</f>
        <v>0</v>
      </c>
      <c r="AI17" s="79">
        <f>AE17*'Нормы по школам'!F18/'Нормы по школам'!C18</f>
        <v>0</v>
      </c>
      <c r="AJ17" s="80">
        <f>AE17*'Нормы по школам'!G18/'Нормы по школам'!C18</f>
        <v>0</v>
      </c>
      <c r="AK17" s="121"/>
      <c r="AL17" s="118">
        <f>AK17*'Нормы по школам'!I18/'Нормы по школам'!H18</f>
        <v>0</v>
      </c>
      <c r="AM17" s="114">
        <f>AL17/('Нормы по школам'!I18/100*60)*100</f>
        <v>0</v>
      </c>
      <c r="AN17" s="81">
        <f>AL17*'Нормы по школам'!J18/'Нормы по школам'!I18</f>
        <v>0</v>
      </c>
      <c r="AO17" s="81">
        <f>AL17*'Нормы по школам'!K18/'Нормы по школам'!I18</f>
        <v>0</v>
      </c>
      <c r="AP17" s="81">
        <f>AL17*'Нормы по школам'!L18/'Нормы по школам'!I18</f>
        <v>0</v>
      </c>
      <c r="AQ17" s="82">
        <f>AL17*'Нормы по школам'!M18/'Нормы по школам'!I18</f>
        <v>0</v>
      </c>
    </row>
    <row r="18" spans="1:43" ht="15" customHeight="1">
      <c r="A18" s="92" t="s">
        <v>45</v>
      </c>
      <c r="B18" s="102"/>
      <c r="C18" s="118">
        <f>B18*'Нормы по школам'!C19/'Нормы по школам'!B19</f>
        <v>0</v>
      </c>
      <c r="D18" s="114">
        <f>C18/('Нормы по школам'!C19/100*25)*100</f>
        <v>0</v>
      </c>
      <c r="E18" s="79">
        <f>C18*'Нормы по школам'!D19/'Нормы по школам'!C19</f>
        <v>0</v>
      </c>
      <c r="F18" s="79">
        <f>C18*'Нормы по школам'!E19/'Нормы по школам'!C19</f>
        <v>0</v>
      </c>
      <c r="G18" s="79">
        <f>C18*'Нормы по школам'!F19/'Нормы по школам'!C19</f>
        <v>0</v>
      </c>
      <c r="H18" s="80">
        <f>C18*'Нормы по школам'!G19/'Нормы по школам'!C19</f>
        <v>0</v>
      </c>
      <c r="I18" s="102"/>
      <c r="J18" s="118">
        <f>I18*'Нормы по школам'!I19/'Нормы по школам'!H19</f>
        <v>0</v>
      </c>
      <c r="K18" s="114">
        <f>J18/('Нормы по школам'!I19/100*25)*100</f>
        <v>0</v>
      </c>
      <c r="L18" s="81">
        <f>J18*'Нормы по школам'!J19/'Нормы по школам'!I19</f>
        <v>0</v>
      </c>
      <c r="M18" s="81">
        <f>J18*'Нормы по школам'!K19/'Нормы по школам'!I19</f>
        <v>0</v>
      </c>
      <c r="N18" s="81">
        <f>J18*'Нормы по школам'!L19/'Нормы по школам'!I19</f>
        <v>0</v>
      </c>
      <c r="O18" s="82">
        <f>J18*'Нормы по школам'!M19/'Нормы по школам'!I19</f>
        <v>0</v>
      </c>
      <c r="P18" s="124"/>
      <c r="Q18" s="118">
        <f>P18*'Нормы по школам'!C19/'Нормы по школам'!B19</f>
        <v>0</v>
      </c>
      <c r="R18" s="114">
        <f>Q18/('Нормы по школам'!C19/100*35)*100</f>
        <v>0</v>
      </c>
      <c r="S18" s="79">
        <f>Q18*'Нормы по школам'!D19/'Нормы по школам'!C19</f>
        <v>0</v>
      </c>
      <c r="T18" s="79">
        <f>Q18*'Нормы по школам'!E19/'Нормы по школам'!C19</f>
        <v>0</v>
      </c>
      <c r="U18" s="79">
        <f>Q18*'Нормы по школам'!F19/'Нормы по школам'!C19</f>
        <v>0</v>
      </c>
      <c r="V18" s="80">
        <f>Q18*'Нормы по школам'!G19/'Нормы по школам'!C19</f>
        <v>0</v>
      </c>
      <c r="W18" s="124"/>
      <c r="X18" s="126">
        <f>W18*'Нормы по школам'!I19/'Нормы по школам'!H19</f>
        <v>0</v>
      </c>
      <c r="Y18" s="114">
        <f>X18/('Нормы по школам'!I19/100*35)*100</f>
        <v>0</v>
      </c>
      <c r="Z18" s="81">
        <f>X18*'Нормы по школам'!J19/'Нормы по школам'!I19</f>
        <v>0</v>
      </c>
      <c r="AA18" s="81">
        <f>X18*'Нормы по школам'!K19/'Нормы по школам'!I19</f>
        <v>0</v>
      </c>
      <c r="AB18" s="81">
        <f>X18*'Нормы по школам'!L19/'Нормы по школам'!I19</f>
        <v>0</v>
      </c>
      <c r="AC18" s="82">
        <f>X18*'Нормы по школам'!M19/'Нормы по школам'!I19</f>
        <v>0</v>
      </c>
      <c r="AD18" s="121"/>
      <c r="AE18" s="118">
        <f>AD18*'Нормы по школам'!C19/'Нормы по школам'!B19</f>
        <v>0</v>
      </c>
      <c r="AF18" s="114">
        <f>AE18/('Нормы по школам'!C19/100*60)*100</f>
        <v>0</v>
      </c>
      <c r="AG18" s="79">
        <f>AE18*'Нормы по школам'!D19/'Нормы по школам'!C19</f>
        <v>0</v>
      </c>
      <c r="AH18" s="79">
        <f>AE18*'Нормы по школам'!E19/'Нормы по школам'!C19</f>
        <v>0</v>
      </c>
      <c r="AI18" s="79">
        <f>AE18*'Нормы по школам'!F19/'Нормы по школам'!C19</f>
        <v>0</v>
      </c>
      <c r="AJ18" s="80">
        <f>AE18*'Нормы по школам'!G19/'Нормы по школам'!C19</f>
        <v>0</v>
      </c>
      <c r="AK18" s="121"/>
      <c r="AL18" s="118">
        <f>AK18*'Нормы по школам'!I19/'Нормы по школам'!H19</f>
        <v>0</v>
      </c>
      <c r="AM18" s="114">
        <f>AL18/('Нормы по школам'!I19/100*60)*100</f>
        <v>0</v>
      </c>
      <c r="AN18" s="81">
        <f>AL18*'Нормы по школам'!J19/'Нормы по школам'!I19</f>
        <v>0</v>
      </c>
      <c r="AO18" s="81">
        <f>AL18*'Нормы по школам'!K19/'Нормы по школам'!I19</f>
        <v>0</v>
      </c>
      <c r="AP18" s="81">
        <f>AL18*'Нормы по школам'!L19/'Нормы по школам'!I19</f>
        <v>0</v>
      </c>
      <c r="AQ18" s="82">
        <f>AL18*'Нормы по школам'!M19/'Нормы по школам'!I19</f>
        <v>0</v>
      </c>
    </row>
    <row r="19" spans="1:43" s="27" customFormat="1" ht="15" customHeight="1">
      <c r="A19" s="94" t="s">
        <v>27</v>
      </c>
      <c r="B19" s="102"/>
      <c r="C19" s="118">
        <f>B19*'Нормы по школам'!C20/'Нормы по школам'!B20</f>
        <v>0</v>
      </c>
      <c r="D19" s="114">
        <f>C19/('Нормы по школам'!C20/100*25)*100</f>
        <v>0</v>
      </c>
      <c r="E19" s="79">
        <f>C19*'Нормы по школам'!D20/'Нормы по школам'!C20</f>
        <v>0</v>
      </c>
      <c r="F19" s="79">
        <f>C19*'Нормы по школам'!E20/'Нормы по школам'!C20</f>
        <v>0</v>
      </c>
      <c r="G19" s="79">
        <f>C19*'Нормы по школам'!F20/'Нормы по школам'!C20</f>
        <v>0</v>
      </c>
      <c r="H19" s="80">
        <f>C19*'Нормы по школам'!G20/'Нормы по школам'!C20</f>
        <v>0</v>
      </c>
      <c r="I19" s="102"/>
      <c r="J19" s="118">
        <f>I19*'Нормы по школам'!I20/'Нормы по школам'!H20</f>
        <v>0</v>
      </c>
      <c r="K19" s="114">
        <f>J19/('Нормы по школам'!I20/100*25)*100</f>
        <v>0</v>
      </c>
      <c r="L19" s="81">
        <f>J19*'Нормы по школам'!J20/'Нормы по школам'!I20</f>
        <v>0</v>
      </c>
      <c r="M19" s="81">
        <f>J19*'Нормы по школам'!K20/'Нормы по школам'!I20</f>
        <v>0</v>
      </c>
      <c r="N19" s="81">
        <f>J19*'Нормы по школам'!L20/'Нормы по школам'!I20</f>
        <v>0</v>
      </c>
      <c r="O19" s="82">
        <f>J19*'Нормы по школам'!M20/'Нормы по школам'!I20</f>
        <v>0</v>
      </c>
      <c r="P19" s="124"/>
      <c r="Q19" s="118">
        <f>P19*'Нормы по школам'!C20/'Нормы по школам'!B20</f>
        <v>0</v>
      </c>
      <c r="R19" s="114">
        <f>Q19/('Нормы по школам'!C20/100*35)*100</f>
        <v>0</v>
      </c>
      <c r="S19" s="79">
        <f>Q19*'Нормы по школам'!D20/'Нормы по школам'!C20</f>
        <v>0</v>
      </c>
      <c r="T19" s="79">
        <f>Q19*'Нормы по школам'!E20/'Нормы по школам'!C20</f>
        <v>0</v>
      </c>
      <c r="U19" s="79">
        <f>Q19*'Нормы по школам'!F20/'Нормы по школам'!C20</f>
        <v>0</v>
      </c>
      <c r="V19" s="80">
        <f>Q19*'Нормы по школам'!G20/'Нормы по школам'!C20</f>
        <v>0</v>
      </c>
      <c r="W19" s="124"/>
      <c r="X19" s="126">
        <f>W19*'Нормы по школам'!I20/'Нормы по школам'!H20</f>
        <v>0</v>
      </c>
      <c r="Y19" s="114">
        <f>X19/('Нормы по школам'!I20/100*35)*100</f>
        <v>0</v>
      </c>
      <c r="Z19" s="81">
        <f>X19*'Нормы по школам'!J20/'Нормы по школам'!I20</f>
        <v>0</v>
      </c>
      <c r="AA19" s="81">
        <f>X19*'Нормы по школам'!K20/'Нормы по школам'!I20</f>
        <v>0</v>
      </c>
      <c r="AB19" s="81">
        <f>X19*'Нормы по школам'!L20/'Нормы по школам'!I20</f>
        <v>0</v>
      </c>
      <c r="AC19" s="82">
        <f>X19*'Нормы по школам'!M20/'Нормы по школам'!I20</f>
        <v>0</v>
      </c>
      <c r="AD19" s="121"/>
      <c r="AE19" s="118">
        <f>AD19*'Нормы по школам'!C20/'Нормы по школам'!B20</f>
        <v>0</v>
      </c>
      <c r="AF19" s="114">
        <f>AE19/('Нормы по школам'!C20/100*60)*100</f>
        <v>0</v>
      </c>
      <c r="AG19" s="79">
        <f>AE19*'Нормы по школам'!D20/'Нормы по школам'!C20</f>
        <v>0</v>
      </c>
      <c r="AH19" s="79">
        <f>AE19*'Нормы по школам'!E20/'Нормы по школам'!C20</f>
        <v>0</v>
      </c>
      <c r="AI19" s="79">
        <f>AE19*'Нормы по школам'!F20/'Нормы по школам'!C20</f>
        <v>0</v>
      </c>
      <c r="AJ19" s="80">
        <f>AE19*'Нормы по школам'!G20/'Нормы по школам'!C20</f>
        <v>0</v>
      </c>
      <c r="AK19" s="121"/>
      <c r="AL19" s="118">
        <f>AK19*'Нормы по школам'!I20/'Нормы по школам'!H20</f>
        <v>0</v>
      </c>
      <c r="AM19" s="114">
        <f>AL19/('Нормы по школам'!I20/100*60)*100</f>
        <v>0</v>
      </c>
      <c r="AN19" s="81">
        <f>AL19*'Нормы по школам'!J20/'Нормы по школам'!I20</f>
        <v>0</v>
      </c>
      <c r="AO19" s="81">
        <f>AL19*'Нормы по школам'!K20/'Нормы по школам'!I20</f>
        <v>0</v>
      </c>
      <c r="AP19" s="81">
        <f>AL19*'Нормы по школам'!L20/'Нормы по школам'!I20</f>
        <v>0</v>
      </c>
      <c r="AQ19" s="82">
        <f>AL19*'Нормы по школам'!M20/'Нормы по школам'!I20</f>
        <v>0</v>
      </c>
    </row>
    <row r="20" spans="1:43" s="27" customFormat="1" ht="15" customHeight="1">
      <c r="A20" s="94" t="s">
        <v>71</v>
      </c>
      <c r="B20" s="102"/>
      <c r="C20" s="118">
        <f t="shared" si="0"/>
        <v>0</v>
      </c>
      <c r="D20" s="114">
        <f>C20/('Нормы по школам'!C21/100*25)*100</f>
        <v>0</v>
      </c>
      <c r="E20" s="79">
        <f>C20*'Нормы по школам'!D21/'Нормы по школам'!C21</f>
        <v>0</v>
      </c>
      <c r="F20" s="79">
        <f>C20*'Нормы по школам'!E21/'Нормы по школам'!C21</f>
        <v>0</v>
      </c>
      <c r="G20" s="79">
        <f>C20*'Нормы по школам'!F21/'Нормы по школам'!C21</f>
        <v>0</v>
      </c>
      <c r="H20" s="80">
        <f>C20*'Нормы по школам'!G21/'Нормы по школам'!C21</f>
        <v>0</v>
      </c>
      <c r="I20" s="102"/>
      <c r="J20" s="118">
        <f t="shared" si="1"/>
        <v>0</v>
      </c>
      <c r="K20" s="114">
        <f>J20/('Нормы по школам'!I21/100*25)*100</f>
        <v>0</v>
      </c>
      <c r="L20" s="81">
        <f>J20*'Нормы по школам'!J21/'Нормы по школам'!I21</f>
        <v>0</v>
      </c>
      <c r="M20" s="81">
        <f>J20*'Нормы по школам'!K21/'Нормы по школам'!I21</f>
        <v>0</v>
      </c>
      <c r="N20" s="81">
        <f>J20*'Нормы по школам'!L21/'Нормы по школам'!I21</f>
        <v>0</v>
      </c>
      <c r="O20" s="82">
        <f>J20*'Нормы по школам'!M21/'Нормы по школам'!I21</f>
        <v>0</v>
      </c>
      <c r="P20" s="124"/>
      <c r="Q20" s="118">
        <f>P20</f>
        <v>0</v>
      </c>
      <c r="R20" s="114">
        <f>Q20/('Нормы по школам'!C21/100*35)*100</f>
        <v>0</v>
      </c>
      <c r="S20" s="79">
        <f>Q20*'Нормы по школам'!D21/'Нормы по школам'!C21</f>
        <v>0</v>
      </c>
      <c r="T20" s="79">
        <f>Q20*'Нормы по школам'!E21/'Нормы по школам'!C21</f>
        <v>0</v>
      </c>
      <c r="U20" s="79">
        <f>Q20*'Нормы по школам'!F21/'Нормы по школам'!C21</f>
        <v>0</v>
      </c>
      <c r="V20" s="80">
        <f>Q20*'Нормы по школам'!G21/'Нормы по школам'!C21</f>
        <v>0</v>
      </c>
      <c r="W20" s="124"/>
      <c r="X20" s="126">
        <f t="shared" si="2"/>
        <v>0</v>
      </c>
      <c r="Y20" s="114">
        <f>X20/('Нормы по школам'!I21/100*35)*100</f>
        <v>0</v>
      </c>
      <c r="Z20" s="81">
        <f>X20*'Нормы по школам'!J21/'Нормы по школам'!I21</f>
        <v>0</v>
      </c>
      <c r="AA20" s="81">
        <f>X20*'Нормы по школам'!K21/'Нормы по школам'!I21</f>
        <v>0</v>
      </c>
      <c r="AB20" s="81">
        <f>X20*'Нормы по школам'!L21/'Нормы по школам'!I21</f>
        <v>0</v>
      </c>
      <c r="AC20" s="82">
        <f>X20*'Нормы по школам'!M21/'Нормы по школам'!I21</f>
        <v>0</v>
      </c>
      <c r="AD20" s="121"/>
      <c r="AE20" s="118">
        <f>AD20</f>
        <v>0</v>
      </c>
      <c r="AF20" s="114">
        <f>AE20/('Нормы по школам'!C21/100*60)*100</f>
        <v>0</v>
      </c>
      <c r="AG20" s="79">
        <f>AE20*'Нормы по школам'!D21/'Нормы по школам'!C21</f>
        <v>0</v>
      </c>
      <c r="AH20" s="79">
        <f>AE20*'Нормы по школам'!E21/'Нормы по школам'!C21</f>
        <v>0</v>
      </c>
      <c r="AI20" s="79">
        <f>AE20*'Нормы по школам'!F21/'Нормы по школам'!C21</f>
        <v>0</v>
      </c>
      <c r="AJ20" s="80">
        <f>AE20*'Нормы по школам'!G21/'Нормы по школам'!C21</f>
        <v>0</v>
      </c>
      <c r="AK20" s="121"/>
      <c r="AL20" s="118">
        <f t="shared" si="3"/>
        <v>0</v>
      </c>
      <c r="AM20" s="114">
        <f>AL20/('Нормы по школам'!I21/100*60)*100</f>
        <v>0</v>
      </c>
      <c r="AN20" s="81">
        <f>AL20*'Нормы по школам'!J21/'Нормы по школам'!I21</f>
        <v>0</v>
      </c>
      <c r="AO20" s="81">
        <f>AL20*'Нормы по школам'!K21/'Нормы по школам'!I21</f>
        <v>0</v>
      </c>
      <c r="AP20" s="81">
        <f>AL20*'Нормы по школам'!L21/'Нормы по школам'!I21</f>
        <v>0</v>
      </c>
      <c r="AQ20" s="82">
        <f>AL20*'Нормы по школам'!M21/'Нормы по школам'!I21</f>
        <v>0</v>
      </c>
    </row>
    <row r="21" spans="1:43" s="27" customFormat="1" ht="15" customHeight="1">
      <c r="A21" s="107" t="s">
        <v>73</v>
      </c>
      <c r="B21" s="102"/>
      <c r="C21" s="118">
        <f t="shared" si="0"/>
        <v>0</v>
      </c>
      <c r="D21" s="114">
        <f>C21/('Нормы по школам'!C22/100*25)*100</f>
        <v>0</v>
      </c>
      <c r="E21" s="79">
        <f>C21*'Нормы по школам'!D22/'Нормы по школам'!C22</f>
        <v>0</v>
      </c>
      <c r="F21" s="79">
        <f>C21*'Нормы по школам'!E22/'Нормы по школам'!C22</f>
        <v>0</v>
      </c>
      <c r="G21" s="79">
        <f>C21*'Нормы по школам'!F22/'Нормы по школам'!C22</f>
        <v>0</v>
      </c>
      <c r="H21" s="80">
        <f>C21*'Нормы по школам'!G22/'Нормы по школам'!C22</f>
        <v>0</v>
      </c>
      <c r="I21" s="102"/>
      <c r="J21" s="118">
        <f t="shared" si="1"/>
        <v>0</v>
      </c>
      <c r="K21" s="114">
        <f>J21/('Нормы по школам'!I22/100*25)*100</f>
        <v>0</v>
      </c>
      <c r="L21" s="81">
        <f>J21*'Нормы по школам'!J22/'Нормы по школам'!I22</f>
        <v>0</v>
      </c>
      <c r="M21" s="81">
        <f>J21*'Нормы по школам'!K22/'Нормы по школам'!I22</f>
        <v>0</v>
      </c>
      <c r="N21" s="81">
        <f>J21*'Нормы по школам'!L22/'Нормы по школам'!I22</f>
        <v>0</v>
      </c>
      <c r="O21" s="82">
        <f>J21*'Нормы по школам'!M22/'Нормы по школам'!I22</f>
        <v>0</v>
      </c>
      <c r="P21" s="124"/>
      <c r="Q21" s="118">
        <f>P21</f>
        <v>0</v>
      </c>
      <c r="R21" s="114">
        <f>Q21/('Нормы по школам'!C22/100*35)*100</f>
        <v>0</v>
      </c>
      <c r="S21" s="79">
        <f>Q21*'Нормы по школам'!D22/'Нормы по школам'!C22</f>
        <v>0</v>
      </c>
      <c r="T21" s="79">
        <f>Q21*'Нормы по школам'!E22/'Нормы по школам'!C22</f>
        <v>0</v>
      </c>
      <c r="U21" s="79">
        <f>Q21*'Нормы по школам'!F22/'Нормы по школам'!C22</f>
        <v>0</v>
      </c>
      <c r="V21" s="80">
        <f>Q21*'Нормы по школам'!G22/'Нормы по школам'!C22</f>
        <v>0</v>
      </c>
      <c r="W21" s="124"/>
      <c r="X21" s="126">
        <f t="shared" si="2"/>
        <v>0</v>
      </c>
      <c r="Y21" s="114">
        <f>X21/('Нормы по школам'!I22/100*35)*100</f>
        <v>0</v>
      </c>
      <c r="Z21" s="81">
        <f>X21*'Нормы по школам'!J22/'Нормы по школам'!I22</f>
        <v>0</v>
      </c>
      <c r="AA21" s="81">
        <f>X21*'Нормы по школам'!K22/'Нормы по школам'!I22</f>
        <v>0</v>
      </c>
      <c r="AB21" s="81">
        <f>X21*'Нормы по школам'!L22/'Нормы по школам'!I22</f>
        <v>0</v>
      </c>
      <c r="AC21" s="82">
        <f>X21*'Нормы по школам'!M22/'Нормы по школам'!I22</f>
        <v>0</v>
      </c>
      <c r="AD21" s="121"/>
      <c r="AE21" s="118">
        <f>AD21</f>
        <v>0</v>
      </c>
      <c r="AF21" s="114">
        <f>AE21/('Нормы по школам'!C22/100*60)*100</f>
        <v>0</v>
      </c>
      <c r="AG21" s="79">
        <f>AE21*'Нормы по школам'!D22/'Нормы по школам'!C22</f>
        <v>0</v>
      </c>
      <c r="AH21" s="79">
        <f>AE21*'Нормы по школам'!E22/'Нормы по школам'!C22</f>
        <v>0</v>
      </c>
      <c r="AI21" s="79">
        <f>AE21*'Нормы по школам'!F22/'Нормы по школам'!C22</f>
        <v>0</v>
      </c>
      <c r="AJ21" s="80">
        <f>AE21*'Нормы по школам'!G22/'Нормы по школам'!C22</f>
        <v>0</v>
      </c>
      <c r="AK21" s="121"/>
      <c r="AL21" s="118">
        <f t="shared" si="3"/>
        <v>0</v>
      </c>
      <c r="AM21" s="114">
        <f>AL21/('Нормы по школам'!I22/100*60)*100</f>
        <v>0</v>
      </c>
      <c r="AN21" s="81">
        <f>AL21*'Нормы по школам'!J22/'Нормы по школам'!I22</f>
        <v>0</v>
      </c>
      <c r="AO21" s="81">
        <f>AL21*'Нормы по школам'!K22/'Нормы по школам'!I22</f>
        <v>0</v>
      </c>
      <c r="AP21" s="81">
        <f>AL21*'Нормы по школам'!L22/'Нормы по школам'!I22</f>
        <v>0</v>
      </c>
      <c r="AQ21" s="82">
        <f>AL21*'Нормы по школам'!M22/'Нормы по школам'!I22</f>
        <v>0</v>
      </c>
    </row>
    <row r="22" spans="1:43" s="27" customFormat="1" ht="15" customHeight="1">
      <c r="A22" s="108" t="s">
        <v>72</v>
      </c>
      <c r="B22" s="102"/>
      <c r="C22" s="118">
        <f t="shared" si="0"/>
        <v>0</v>
      </c>
      <c r="D22" s="114">
        <f>C22/('Нормы по школам'!C23/100*25)*100</f>
        <v>0</v>
      </c>
      <c r="E22" s="79">
        <f>C22*'Нормы по школам'!D23/'Нормы по школам'!C23</f>
        <v>0</v>
      </c>
      <c r="F22" s="79">
        <f>C22*'Нормы по школам'!E23/'Нормы по школам'!C23</f>
        <v>0</v>
      </c>
      <c r="G22" s="79">
        <f>C22*'Нормы по школам'!F23/'Нормы по школам'!C23</f>
        <v>0</v>
      </c>
      <c r="H22" s="80">
        <f>C22*'Нормы по школам'!G23/'Нормы по школам'!C23</f>
        <v>0</v>
      </c>
      <c r="I22" s="102"/>
      <c r="J22" s="118">
        <f t="shared" si="1"/>
        <v>0</v>
      </c>
      <c r="K22" s="114">
        <f>J22/('Нормы по школам'!I23/100*25)*100</f>
        <v>0</v>
      </c>
      <c r="L22" s="81">
        <f>J22*'Нормы по школам'!J23/'Нормы по школам'!I23</f>
        <v>0</v>
      </c>
      <c r="M22" s="81">
        <f>J22*'Нормы по школам'!K23/'Нормы по школам'!I23</f>
        <v>0</v>
      </c>
      <c r="N22" s="81">
        <f>J22*'Нормы по школам'!L23/'Нормы по школам'!I23</f>
        <v>0</v>
      </c>
      <c r="O22" s="82">
        <f>J22*'Нормы по школам'!M23/'Нормы по школам'!I23</f>
        <v>0</v>
      </c>
      <c r="P22" s="124"/>
      <c r="Q22" s="118">
        <f>P22</f>
        <v>0</v>
      </c>
      <c r="R22" s="114">
        <f>Q22/('Нормы по школам'!C23/100*35)*100</f>
        <v>0</v>
      </c>
      <c r="S22" s="79">
        <f>Q22*'Нормы по школам'!D23/'Нормы по школам'!C23</f>
        <v>0</v>
      </c>
      <c r="T22" s="79">
        <f>Q22*'Нормы по школам'!E23/'Нормы по школам'!C23</f>
        <v>0</v>
      </c>
      <c r="U22" s="79">
        <f>Q22*'Нормы по школам'!F23/'Нормы по школам'!C23</f>
        <v>0</v>
      </c>
      <c r="V22" s="80">
        <f>Q22*'Нормы по школам'!G23/'Нормы по школам'!C23</f>
        <v>0</v>
      </c>
      <c r="W22" s="124"/>
      <c r="X22" s="126">
        <f t="shared" si="2"/>
        <v>0</v>
      </c>
      <c r="Y22" s="114">
        <f>X22/('Нормы по школам'!I23/100*35)*100</f>
        <v>0</v>
      </c>
      <c r="Z22" s="81">
        <f>X22*'Нормы по школам'!J23/'Нормы по школам'!I23</f>
        <v>0</v>
      </c>
      <c r="AA22" s="81">
        <f>X22*'Нормы по школам'!K23/'Нормы по школам'!I23</f>
        <v>0</v>
      </c>
      <c r="AB22" s="81">
        <f>X22*'Нормы по школам'!L23/'Нормы по школам'!I23</f>
        <v>0</v>
      </c>
      <c r="AC22" s="82">
        <f>X22*'Нормы по школам'!M23/'Нормы по школам'!I23</f>
        <v>0</v>
      </c>
      <c r="AD22" s="121"/>
      <c r="AE22" s="118">
        <f>AD22</f>
        <v>0</v>
      </c>
      <c r="AF22" s="114">
        <f>AE22/('Нормы по школам'!C23/100*60)*100</f>
        <v>0</v>
      </c>
      <c r="AG22" s="79">
        <f>AE22*'Нормы по школам'!D23/'Нормы по школам'!C23</f>
        <v>0</v>
      </c>
      <c r="AH22" s="79">
        <f>AE22*'Нормы по школам'!E23/'Нормы по школам'!C23</f>
        <v>0</v>
      </c>
      <c r="AI22" s="79">
        <f>AE22*'Нормы по школам'!F23/'Нормы по школам'!C23</f>
        <v>0</v>
      </c>
      <c r="AJ22" s="80">
        <f>AE22*'Нормы по школам'!G23/'Нормы по школам'!C23</f>
        <v>0</v>
      </c>
      <c r="AK22" s="121"/>
      <c r="AL22" s="118">
        <f t="shared" si="3"/>
        <v>0</v>
      </c>
      <c r="AM22" s="114">
        <f>AL22/('Нормы по школам'!I23/100*60)*100</f>
        <v>0</v>
      </c>
      <c r="AN22" s="81">
        <f>AL22*'Нормы по школам'!J23/'Нормы по школам'!I23</f>
        <v>0</v>
      </c>
      <c r="AO22" s="81">
        <f>AL22*'Нормы по школам'!K23/'Нормы по школам'!I23</f>
        <v>0</v>
      </c>
      <c r="AP22" s="81">
        <f>AL22*'Нормы по школам'!L23/'Нормы по школам'!I23</f>
        <v>0</v>
      </c>
      <c r="AQ22" s="82">
        <f>AL22*'Нормы по школам'!M23/'Нормы по школам'!I23</f>
        <v>0</v>
      </c>
    </row>
    <row r="23" spans="1:43" s="27" customFormat="1" ht="15" customHeight="1">
      <c r="A23" s="106" t="s">
        <v>73</v>
      </c>
      <c r="B23" s="102"/>
      <c r="C23" s="118">
        <f t="shared" si="0"/>
        <v>0</v>
      </c>
      <c r="D23" s="114">
        <f>C23/('Нормы по школам'!C24/100*25)*100</f>
        <v>0</v>
      </c>
      <c r="E23" s="79">
        <f>C23*'Нормы по школам'!D24/'Нормы по школам'!C24</f>
        <v>0</v>
      </c>
      <c r="F23" s="79">
        <f>C23*'Нормы по школам'!E24/'Нормы по школам'!C24</f>
        <v>0</v>
      </c>
      <c r="G23" s="79">
        <f>C23*'Нормы по школам'!F24/'Нормы по школам'!C24</f>
        <v>0</v>
      </c>
      <c r="H23" s="80">
        <f>C23*'Нормы по школам'!G24/'Нормы по школам'!C24</f>
        <v>0</v>
      </c>
      <c r="I23" s="102"/>
      <c r="J23" s="118">
        <f t="shared" si="1"/>
        <v>0</v>
      </c>
      <c r="K23" s="114">
        <f>J23/('Нормы по школам'!I24/100*25)*100</f>
        <v>0</v>
      </c>
      <c r="L23" s="81">
        <f>J23*'Нормы по школам'!J24/'Нормы по школам'!I24</f>
        <v>0</v>
      </c>
      <c r="M23" s="81">
        <f>J23*'Нормы по школам'!K24/'Нормы по школам'!I24</f>
        <v>0</v>
      </c>
      <c r="N23" s="81">
        <f>J23*'Нормы по школам'!L24/'Нормы по школам'!I24</f>
        <v>0</v>
      </c>
      <c r="O23" s="82">
        <f>J23*'Нормы по школам'!M24/'Нормы по школам'!I24</f>
        <v>0</v>
      </c>
      <c r="P23" s="124"/>
      <c r="Q23" s="118">
        <f>P23</f>
        <v>0</v>
      </c>
      <c r="R23" s="114">
        <f>Q23/('Нормы по школам'!C24/100*35)*100</f>
        <v>0</v>
      </c>
      <c r="S23" s="79">
        <f>Q23*'Нормы по школам'!D24/'Нормы по школам'!C24</f>
        <v>0</v>
      </c>
      <c r="T23" s="79">
        <f>Q23*'Нормы по школам'!E24/'Нормы по школам'!C24</f>
        <v>0</v>
      </c>
      <c r="U23" s="79">
        <f>Q23*'Нормы по школам'!F24/'Нормы по школам'!C24</f>
        <v>0</v>
      </c>
      <c r="V23" s="80">
        <f>Q23*'Нормы по школам'!G24/'Нормы по школам'!C24</f>
        <v>0</v>
      </c>
      <c r="W23" s="124"/>
      <c r="X23" s="126">
        <f t="shared" si="2"/>
        <v>0</v>
      </c>
      <c r="Y23" s="114">
        <f>X23/('Нормы по школам'!I24/100*35)*100</f>
        <v>0</v>
      </c>
      <c r="Z23" s="81">
        <f>X23*'Нормы по школам'!J24/'Нормы по школам'!I24</f>
        <v>0</v>
      </c>
      <c r="AA23" s="81">
        <f>X23*'Нормы по школам'!K24/'Нормы по школам'!I24</f>
        <v>0</v>
      </c>
      <c r="AB23" s="81">
        <f>X23*'Нормы по школам'!L24/'Нормы по школам'!I24</f>
        <v>0</v>
      </c>
      <c r="AC23" s="82">
        <f>X23*'Нормы по школам'!M24/'Нормы по школам'!I24</f>
        <v>0</v>
      </c>
      <c r="AD23" s="121"/>
      <c r="AE23" s="118">
        <f>AD23</f>
        <v>0</v>
      </c>
      <c r="AF23" s="114">
        <f>AE23/('Нормы по школам'!C24/100*60)*100</f>
        <v>0</v>
      </c>
      <c r="AG23" s="79">
        <f>AE23*'Нормы по школам'!D24/'Нормы по школам'!C24</f>
        <v>0</v>
      </c>
      <c r="AH23" s="79">
        <f>AE23*'Нормы по школам'!E24/'Нормы по школам'!C24</f>
        <v>0</v>
      </c>
      <c r="AI23" s="79">
        <f>AE23*'Нормы по школам'!F24/'Нормы по школам'!C24</f>
        <v>0</v>
      </c>
      <c r="AJ23" s="80">
        <f>AE23*'Нормы по школам'!G24/'Нормы по школам'!C24</f>
        <v>0</v>
      </c>
      <c r="AK23" s="121"/>
      <c r="AL23" s="118">
        <f t="shared" si="3"/>
        <v>0</v>
      </c>
      <c r="AM23" s="114">
        <f>AL23/('Нормы по школам'!I24/100*60)*100</f>
        <v>0</v>
      </c>
      <c r="AN23" s="81">
        <f>AL23*'Нормы по школам'!J24/'Нормы по школам'!I24</f>
        <v>0</v>
      </c>
      <c r="AO23" s="81">
        <f>AL23*'Нормы по школам'!K24/'Нормы по школам'!I24</f>
        <v>0</v>
      </c>
      <c r="AP23" s="81">
        <f>AL23*'Нормы по школам'!L24/'Нормы по школам'!I24</f>
        <v>0</v>
      </c>
      <c r="AQ23" s="82">
        <f>AL23*'Нормы по школам'!M24/'Нормы по школам'!I24</f>
        <v>0</v>
      </c>
    </row>
    <row r="24" spans="1:43" s="27" customFormat="1" ht="15" customHeight="1">
      <c r="A24" s="94" t="s">
        <v>14</v>
      </c>
      <c r="B24" s="102"/>
      <c r="C24" s="118">
        <f t="shared" si="0"/>
        <v>0</v>
      </c>
      <c r="D24" s="114">
        <f>C24/('Нормы по школам'!C25/100*25)*100</f>
        <v>0</v>
      </c>
      <c r="E24" s="79">
        <f>C24*'Нормы по школам'!D25/'Нормы по школам'!C25</f>
        <v>0</v>
      </c>
      <c r="F24" s="79">
        <f>C24*'Нормы по школам'!E25/'Нормы по школам'!C25</f>
        <v>0</v>
      </c>
      <c r="G24" s="79">
        <f>C24*'Нормы по школам'!F25/'Нормы по школам'!C25</f>
        <v>0</v>
      </c>
      <c r="H24" s="80">
        <f>C24*'Нормы по школам'!G25/'Нормы по школам'!C25</f>
        <v>0</v>
      </c>
      <c r="I24" s="102"/>
      <c r="J24" s="118">
        <f t="shared" si="1"/>
        <v>0</v>
      </c>
      <c r="K24" s="114">
        <f>J24/('Нормы по школам'!I25/100*25)*100</f>
        <v>0</v>
      </c>
      <c r="L24" s="81">
        <f>J24*'Нормы по школам'!J25/'Нормы по школам'!I25</f>
        <v>0</v>
      </c>
      <c r="M24" s="81">
        <f>J24*'Нормы по школам'!K25/'Нормы по школам'!I25</f>
        <v>0</v>
      </c>
      <c r="N24" s="81">
        <f>J24*'Нормы по школам'!L25/'Нормы по школам'!I25</f>
        <v>0</v>
      </c>
      <c r="O24" s="82">
        <f>J24*'Нормы по школам'!M25/'Нормы по школам'!I25</f>
        <v>0</v>
      </c>
      <c r="P24" s="124"/>
      <c r="Q24" s="118">
        <f>P24</f>
        <v>0</v>
      </c>
      <c r="R24" s="114">
        <f>Q24/('Нормы по школам'!C25/100*35)*100</f>
        <v>0</v>
      </c>
      <c r="S24" s="79">
        <f>Q24*'Нормы по школам'!D25/'Нормы по школам'!C25</f>
        <v>0</v>
      </c>
      <c r="T24" s="79">
        <f>Q24*'Нормы по школам'!E25/'Нормы по школам'!C25</f>
        <v>0</v>
      </c>
      <c r="U24" s="79">
        <f>Q24*'Нормы по школам'!F25/'Нормы по школам'!C25</f>
        <v>0</v>
      </c>
      <c r="V24" s="80">
        <f>Q24*'Нормы по школам'!G25/'Нормы по школам'!C25</f>
        <v>0</v>
      </c>
      <c r="W24" s="124"/>
      <c r="X24" s="126">
        <f t="shared" si="2"/>
        <v>0</v>
      </c>
      <c r="Y24" s="114">
        <f>X24/('Нормы по школам'!I25/100*35)*100</f>
        <v>0</v>
      </c>
      <c r="Z24" s="81">
        <f>X24*'Нормы по школам'!J25/'Нормы по школам'!I25</f>
        <v>0</v>
      </c>
      <c r="AA24" s="81">
        <f>X24*'Нормы по школам'!K25/'Нормы по школам'!I25</f>
        <v>0</v>
      </c>
      <c r="AB24" s="81">
        <f>X24*'Нормы по школам'!L25/'Нормы по школам'!I25</f>
        <v>0</v>
      </c>
      <c r="AC24" s="82">
        <f>X24*'Нормы по школам'!M25/'Нормы по школам'!I25</f>
        <v>0</v>
      </c>
      <c r="AD24" s="121"/>
      <c r="AE24" s="118">
        <f>AD24</f>
        <v>0</v>
      </c>
      <c r="AF24" s="114">
        <f>AE24/('Нормы по школам'!C25/100*60)*100</f>
        <v>0</v>
      </c>
      <c r="AG24" s="79">
        <f>AE24*'Нормы по школам'!D25/'Нормы по школам'!C25</f>
        <v>0</v>
      </c>
      <c r="AH24" s="79">
        <f>AE24*'Нормы по школам'!E25/'Нормы по школам'!C25</f>
        <v>0</v>
      </c>
      <c r="AI24" s="79">
        <f>AE24*'Нормы по школам'!F25/'Нормы по школам'!C25</f>
        <v>0</v>
      </c>
      <c r="AJ24" s="80">
        <f>AE24*'Нормы по школам'!G25/'Нормы по школам'!C25</f>
        <v>0</v>
      </c>
      <c r="AK24" s="121"/>
      <c r="AL24" s="118">
        <f t="shared" si="3"/>
        <v>0</v>
      </c>
      <c r="AM24" s="114">
        <f>AL24/('Нормы по школам'!I25/100*60)*100</f>
        <v>0</v>
      </c>
      <c r="AN24" s="81">
        <f>AL24*'Нормы по школам'!J25/'Нормы по школам'!I25</f>
        <v>0</v>
      </c>
      <c r="AO24" s="81">
        <f>AL24*'Нормы по школам'!K25/'Нормы по школам'!I25</f>
        <v>0</v>
      </c>
      <c r="AP24" s="81">
        <f>AL24*'Нормы по школам'!L25/'Нормы по школам'!I25</f>
        <v>0</v>
      </c>
      <c r="AQ24" s="82">
        <f>AL24*'Нормы по школам'!M25/'Нормы по школам'!I25</f>
        <v>0</v>
      </c>
    </row>
    <row r="25" spans="1:43" s="27" customFormat="1" ht="15" customHeight="1">
      <c r="A25" s="94" t="s">
        <v>16</v>
      </c>
      <c r="B25" s="102"/>
      <c r="C25" s="118">
        <f>B25*'Нормы по школам'!C26/'Нормы по школам'!B26</f>
        <v>0</v>
      </c>
      <c r="D25" s="114">
        <f>C25/('Нормы по школам'!C26/100*25)*100</f>
        <v>0</v>
      </c>
      <c r="E25" s="79">
        <f>C25*'Нормы по школам'!D26/'Нормы по школам'!C26</f>
        <v>0</v>
      </c>
      <c r="F25" s="79">
        <f>C25*'Нормы по школам'!E26/'Нормы по школам'!C26</f>
        <v>0</v>
      </c>
      <c r="G25" s="79">
        <f>C25*'Нормы по школам'!F26/'Нормы по школам'!C26</f>
        <v>0</v>
      </c>
      <c r="H25" s="80">
        <f>C25*'Нормы по школам'!G26/'Нормы по школам'!C26</f>
        <v>0</v>
      </c>
      <c r="I25" s="102"/>
      <c r="J25" s="118">
        <f>I25*'Нормы по школам'!I26/'Нормы по школам'!H26</f>
        <v>0</v>
      </c>
      <c r="K25" s="114">
        <f>J25/('Нормы по школам'!I26/100*25)*100</f>
        <v>0</v>
      </c>
      <c r="L25" s="81">
        <f>J25*'Нормы по школам'!J26/'Нормы по школам'!I26</f>
        <v>0</v>
      </c>
      <c r="M25" s="81">
        <f>J25*'Нормы по школам'!K26/'Нормы по школам'!I26</f>
        <v>0</v>
      </c>
      <c r="N25" s="81">
        <f>J25*'Нормы по школам'!L26/'Нормы по школам'!I26</f>
        <v>0</v>
      </c>
      <c r="O25" s="82">
        <f>J25*'Нормы по школам'!M26/'Нормы по школам'!I26</f>
        <v>0</v>
      </c>
      <c r="P25" s="124"/>
      <c r="Q25" s="118">
        <f>P25*'Нормы по школам'!C26/'Нормы по школам'!B26</f>
        <v>0</v>
      </c>
      <c r="R25" s="114">
        <f>Q25/('Нормы по школам'!C26/100*35)*100</f>
        <v>0</v>
      </c>
      <c r="S25" s="79">
        <f>Q25*'Нормы по школам'!D26/'Нормы по школам'!C26</f>
        <v>0</v>
      </c>
      <c r="T25" s="79">
        <f>Q25*'Нормы по школам'!E26/'Нормы по школам'!C26</f>
        <v>0</v>
      </c>
      <c r="U25" s="79">
        <f>Q25*'Нормы по школам'!F26/'Нормы по школам'!C26</f>
        <v>0</v>
      </c>
      <c r="V25" s="80">
        <f>Q25*'Нормы по школам'!G26/'Нормы по школам'!C26</f>
        <v>0</v>
      </c>
      <c r="W25" s="124"/>
      <c r="X25" s="126">
        <f>W25*'Нормы по школам'!I26/'Нормы по школам'!H26</f>
        <v>0</v>
      </c>
      <c r="Y25" s="114">
        <f>X25/('Нормы по школам'!I26/100*35)*100</f>
        <v>0</v>
      </c>
      <c r="Z25" s="81">
        <f>X25*'Нормы по школам'!J26/'Нормы по школам'!I26</f>
        <v>0</v>
      </c>
      <c r="AA25" s="81">
        <f>X25*'Нормы по школам'!K26/'Нормы по школам'!I26</f>
        <v>0</v>
      </c>
      <c r="AB25" s="81">
        <f>X25*'Нормы по школам'!L26/'Нормы по школам'!I26</f>
        <v>0</v>
      </c>
      <c r="AC25" s="82">
        <f>X25*'Нормы по школам'!M26/'Нормы по школам'!I26</f>
        <v>0</v>
      </c>
      <c r="AD25" s="121"/>
      <c r="AE25" s="118">
        <f>AD25*'Нормы по школам'!C26/'Нормы по школам'!B26</f>
        <v>0</v>
      </c>
      <c r="AF25" s="114">
        <f>AE25/('Нормы по школам'!C26/100*60)*100</f>
        <v>0</v>
      </c>
      <c r="AG25" s="79">
        <f>AE25*'Нормы по школам'!D26/'Нормы по школам'!C26</f>
        <v>0</v>
      </c>
      <c r="AH25" s="79">
        <f>AE25*'Нормы по школам'!E26/'Нормы по школам'!C26</f>
        <v>0</v>
      </c>
      <c r="AI25" s="79">
        <f>AE25*'Нормы по школам'!F26/'Нормы по школам'!C26</f>
        <v>0</v>
      </c>
      <c r="AJ25" s="80">
        <f>AE25*'Нормы по школам'!G26/'Нормы по школам'!C26</f>
        <v>0</v>
      </c>
      <c r="AK25" s="121"/>
      <c r="AL25" s="118">
        <f>AK25*'Нормы по школам'!I26/'Нормы по школам'!H26</f>
        <v>0</v>
      </c>
      <c r="AM25" s="114">
        <f>AL25/('Нормы по школам'!I26/100*60)*100</f>
        <v>0</v>
      </c>
      <c r="AN25" s="81">
        <f>AL25*'Нормы по школам'!J26/'Нормы по школам'!I26</f>
        <v>0</v>
      </c>
      <c r="AO25" s="81">
        <f>AL25*'Нормы по школам'!K26/'Нормы по школам'!I26</f>
        <v>0</v>
      </c>
      <c r="AP25" s="81">
        <f>AL25*'Нормы по школам'!L26/'Нормы по школам'!I26</f>
        <v>0</v>
      </c>
      <c r="AQ25" s="82">
        <f>AL25*'Нормы по школам'!M26/'Нормы по школам'!I26</f>
        <v>0</v>
      </c>
    </row>
    <row r="26" spans="1:43" s="27" customFormat="1" ht="15" customHeight="1">
      <c r="A26" s="94" t="s">
        <v>15</v>
      </c>
      <c r="B26" s="102"/>
      <c r="C26" s="118">
        <f t="shared" si="0"/>
        <v>0</v>
      </c>
      <c r="D26" s="114">
        <f>C26/('Нормы по школам'!C27/100*25)*100</f>
        <v>0</v>
      </c>
      <c r="E26" s="79">
        <f>C26*'Нормы по школам'!D27/'Нормы по школам'!C27</f>
        <v>0</v>
      </c>
      <c r="F26" s="79">
        <f>C26*'Нормы по школам'!E27/'Нормы по школам'!C27</f>
        <v>0</v>
      </c>
      <c r="G26" s="79">
        <f>C26*'Нормы по школам'!F27/'Нормы по школам'!C27</f>
        <v>0</v>
      </c>
      <c r="H26" s="80">
        <f>C26*'Нормы по школам'!G27/'Нормы по школам'!C27</f>
        <v>0</v>
      </c>
      <c r="I26" s="102"/>
      <c r="J26" s="118">
        <f t="shared" si="1"/>
        <v>0</v>
      </c>
      <c r="K26" s="114">
        <f>J26/('Нормы по школам'!I27/100*25)*100</f>
        <v>0</v>
      </c>
      <c r="L26" s="81">
        <f>J26*'Нормы по школам'!J27/'Нормы по школам'!I27</f>
        <v>0</v>
      </c>
      <c r="M26" s="81">
        <f>J26*'Нормы по школам'!K27/'Нормы по школам'!I27</f>
        <v>0</v>
      </c>
      <c r="N26" s="81">
        <f>J26*'Нормы по школам'!L27/'Нормы по школам'!I27</f>
        <v>0</v>
      </c>
      <c r="O26" s="82">
        <f>J26*'Нормы по школам'!M27/'Нормы по школам'!I27</f>
        <v>0</v>
      </c>
      <c r="P26" s="124"/>
      <c r="Q26" s="118">
        <f>P26</f>
        <v>0</v>
      </c>
      <c r="R26" s="114">
        <f>Q26/('Нормы по школам'!C27/100*35)*100</f>
        <v>0</v>
      </c>
      <c r="S26" s="79">
        <f>Q26*'Нормы по школам'!D27/'Нормы по школам'!C27</f>
        <v>0</v>
      </c>
      <c r="T26" s="79">
        <f>Q26*'Нормы по школам'!E27/'Нормы по школам'!C27</f>
        <v>0</v>
      </c>
      <c r="U26" s="79">
        <f>Q26*'Нормы по школам'!F27/'Нормы по школам'!C27</f>
        <v>0</v>
      </c>
      <c r="V26" s="80">
        <f>Q26*'Нормы по школам'!G27/'Нормы по школам'!C27</f>
        <v>0</v>
      </c>
      <c r="W26" s="124"/>
      <c r="X26" s="126">
        <f t="shared" si="2"/>
        <v>0</v>
      </c>
      <c r="Y26" s="114">
        <f>X26/('Нормы по школам'!I27/100*35)*100</f>
        <v>0</v>
      </c>
      <c r="Z26" s="81">
        <f>X26*'Нормы по школам'!J27/'Нормы по школам'!I27</f>
        <v>0</v>
      </c>
      <c r="AA26" s="81">
        <f>X26*'Нормы по школам'!K27/'Нормы по школам'!I27</f>
        <v>0</v>
      </c>
      <c r="AB26" s="81">
        <f>X26*'Нормы по школам'!L27/'Нормы по школам'!I27</f>
        <v>0</v>
      </c>
      <c r="AC26" s="82">
        <f>X26*'Нормы по школам'!M27/'Нормы по школам'!I27</f>
        <v>0</v>
      </c>
      <c r="AD26" s="121"/>
      <c r="AE26" s="118">
        <f>AD26</f>
        <v>0</v>
      </c>
      <c r="AF26" s="114">
        <f>AE26/('Нормы по школам'!C27/100*60)*100</f>
        <v>0</v>
      </c>
      <c r="AG26" s="79">
        <f>AE26*'Нормы по школам'!D27/'Нормы по школам'!C27</f>
        <v>0</v>
      </c>
      <c r="AH26" s="79">
        <f>AE26*'Нормы по школам'!E27/'Нормы по школам'!C27</f>
        <v>0</v>
      </c>
      <c r="AI26" s="79">
        <f>AE26*'Нормы по школам'!F27/'Нормы по школам'!C27</f>
        <v>0</v>
      </c>
      <c r="AJ26" s="80">
        <f>AE26*'Нормы по школам'!G27/'Нормы по школам'!C27</f>
        <v>0</v>
      </c>
      <c r="AK26" s="121"/>
      <c r="AL26" s="118">
        <f t="shared" si="3"/>
        <v>0</v>
      </c>
      <c r="AM26" s="114">
        <f>AL26/('Нормы по школам'!I27/100*60)*100</f>
        <v>0</v>
      </c>
      <c r="AN26" s="81">
        <f>AL26*'Нормы по школам'!J27/'Нормы по школам'!I27</f>
        <v>0</v>
      </c>
      <c r="AO26" s="81">
        <f>AL26*'Нормы по школам'!K27/'Нормы по школам'!I27</f>
        <v>0</v>
      </c>
      <c r="AP26" s="81">
        <f>AL26*'Нормы по школам'!L27/'Нормы по школам'!I27</f>
        <v>0</v>
      </c>
      <c r="AQ26" s="82">
        <f>AL26*'Нормы по школам'!M27/'Нормы по школам'!I27</f>
        <v>0</v>
      </c>
    </row>
    <row r="27" spans="1:43" s="27" customFormat="1" ht="15" customHeight="1">
      <c r="A27" s="94" t="s">
        <v>12</v>
      </c>
      <c r="B27" s="102"/>
      <c r="C27" s="118">
        <f t="shared" si="0"/>
        <v>0</v>
      </c>
      <c r="D27" s="114">
        <f>C27/('Нормы по школам'!C28/100*25)*100</f>
        <v>0</v>
      </c>
      <c r="E27" s="79">
        <f>C27*'Нормы по школам'!D28/'Нормы по школам'!C28</f>
        <v>0</v>
      </c>
      <c r="F27" s="79">
        <f>C27*'Нормы по школам'!E28/'Нормы по школам'!C28</f>
        <v>0</v>
      </c>
      <c r="G27" s="79">
        <f>C27*'Нормы по школам'!F28/'Нормы по школам'!C28</f>
        <v>0</v>
      </c>
      <c r="H27" s="80">
        <f>C27*'Нормы по школам'!G28/'Нормы по школам'!C28</f>
        <v>0</v>
      </c>
      <c r="I27" s="102"/>
      <c r="J27" s="118">
        <f t="shared" si="1"/>
        <v>0</v>
      </c>
      <c r="K27" s="114">
        <f>J27/('Нормы по школам'!I28/100*25)*100</f>
        <v>0</v>
      </c>
      <c r="L27" s="81">
        <f>J27*'Нормы по школам'!J28/'Нормы по школам'!I28</f>
        <v>0</v>
      </c>
      <c r="M27" s="81">
        <f>J27*'Нормы по школам'!K28/'Нормы по школам'!I28</f>
        <v>0</v>
      </c>
      <c r="N27" s="81">
        <f>J27*'Нормы по школам'!L28/'Нормы по школам'!I28</f>
        <v>0</v>
      </c>
      <c r="O27" s="82">
        <f>J27*'Нормы по школам'!M28/'Нормы по школам'!I28</f>
        <v>0</v>
      </c>
      <c r="P27" s="124"/>
      <c r="Q27" s="118">
        <f>P27</f>
        <v>0</v>
      </c>
      <c r="R27" s="114">
        <f>Q27/('Нормы по школам'!C28/100*35)*100</f>
        <v>0</v>
      </c>
      <c r="S27" s="79">
        <f>Q27*'Нормы по школам'!D28/'Нормы по школам'!C28</f>
        <v>0</v>
      </c>
      <c r="T27" s="79">
        <f>Q27*'Нормы по школам'!E28/'Нормы по школам'!C28</f>
        <v>0</v>
      </c>
      <c r="U27" s="79">
        <f>Q27*'Нормы по школам'!F28/'Нормы по школам'!C28</f>
        <v>0</v>
      </c>
      <c r="V27" s="80">
        <f>Q27*'Нормы по школам'!G28/'Нормы по школам'!C28</f>
        <v>0</v>
      </c>
      <c r="W27" s="124"/>
      <c r="X27" s="126">
        <f t="shared" si="2"/>
        <v>0</v>
      </c>
      <c r="Y27" s="114">
        <f>X27/('Нормы по школам'!I28/100*35)*100</f>
        <v>0</v>
      </c>
      <c r="Z27" s="81">
        <f>X27*'Нормы по школам'!J28/'Нормы по школам'!I28</f>
        <v>0</v>
      </c>
      <c r="AA27" s="81">
        <f>X27*'Нормы по школам'!K28/'Нормы по школам'!I28</f>
        <v>0</v>
      </c>
      <c r="AB27" s="81">
        <f>X27*'Нормы по школам'!L28/'Нормы по школам'!I28</f>
        <v>0</v>
      </c>
      <c r="AC27" s="82">
        <f>X27*'Нормы по школам'!M28/'Нормы по школам'!I28</f>
        <v>0</v>
      </c>
      <c r="AD27" s="121"/>
      <c r="AE27" s="118">
        <f>AD27</f>
        <v>0</v>
      </c>
      <c r="AF27" s="114">
        <f>AE27/('Нормы по школам'!C28/100*60)*100</f>
        <v>0</v>
      </c>
      <c r="AG27" s="79">
        <f>AE27*'Нормы по школам'!D28/'Нормы по школам'!C28</f>
        <v>0</v>
      </c>
      <c r="AH27" s="79">
        <f>AE27*'Нормы по школам'!E28/'Нормы по школам'!C28</f>
        <v>0</v>
      </c>
      <c r="AI27" s="79">
        <f>AE27*'Нормы по школам'!F28/'Нормы по школам'!C28</f>
        <v>0</v>
      </c>
      <c r="AJ27" s="80">
        <f>AE27*'Нормы по школам'!G28/'Нормы по школам'!C28</f>
        <v>0</v>
      </c>
      <c r="AK27" s="121"/>
      <c r="AL27" s="118">
        <f t="shared" si="3"/>
        <v>0</v>
      </c>
      <c r="AM27" s="114">
        <f>AL27/('Нормы по школам'!I28/100*60)*100</f>
        <v>0</v>
      </c>
      <c r="AN27" s="81">
        <f>AL27*'Нормы по школам'!J28/'Нормы по школам'!I28</f>
        <v>0</v>
      </c>
      <c r="AO27" s="81">
        <f>AL27*'Нормы по школам'!K28/'Нормы по школам'!I28</f>
        <v>0</v>
      </c>
      <c r="AP27" s="81">
        <f>AL27*'Нормы по школам'!L28/'Нормы по школам'!I28</f>
        <v>0</v>
      </c>
      <c r="AQ27" s="82">
        <f>AL27*'Нормы по школам'!M28/'Нормы по школам'!I28</f>
        <v>0</v>
      </c>
    </row>
    <row r="28" spans="1:43" s="27" customFormat="1" ht="15" customHeight="1">
      <c r="A28" s="95" t="s">
        <v>13</v>
      </c>
      <c r="B28" s="102"/>
      <c r="C28" s="118">
        <f t="shared" si="0"/>
        <v>0</v>
      </c>
      <c r="D28" s="114">
        <f>C28/('Нормы по школам'!C29/100*25)*100</f>
        <v>0</v>
      </c>
      <c r="E28" s="79">
        <f>C28*'Нормы по школам'!D29/'Нормы по школам'!C29</f>
        <v>0</v>
      </c>
      <c r="F28" s="79">
        <f>C28*'Нормы по школам'!E29/'Нормы по школам'!C29</f>
        <v>0</v>
      </c>
      <c r="G28" s="79">
        <f>C28*'Нормы по школам'!F29/'Нормы по школам'!C29</f>
        <v>0</v>
      </c>
      <c r="H28" s="80">
        <f>C28*'Нормы по школам'!G29/'Нормы по школам'!C29</f>
        <v>0</v>
      </c>
      <c r="I28" s="102"/>
      <c r="J28" s="118">
        <f t="shared" si="1"/>
        <v>0</v>
      </c>
      <c r="K28" s="114">
        <f>J28/('Нормы по школам'!I29/100*25)*100</f>
        <v>0</v>
      </c>
      <c r="L28" s="81">
        <f>J28*'Нормы по школам'!J29/'Нормы по школам'!I29</f>
        <v>0</v>
      </c>
      <c r="M28" s="81">
        <f>J28*'Нормы по школам'!K29/'Нормы по школам'!I29</f>
        <v>0</v>
      </c>
      <c r="N28" s="81">
        <f>J28*'Нормы по школам'!L29/'Нормы по школам'!I29</f>
        <v>0</v>
      </c>
      <c r="O28" s="82">
        <f>J28*'Нормы по школам'!M29/'Нормы по школам'!I29</f>
        <v>0</v>
      </c>
      <c r="P28" s="124"/>
      <c r="Q28" s="118">
        <f>P28</f>
        <v>0</v>
      </c>
      <c r="R28" s="114">
        <f>Q28/('Нормы по школам'!C29/100*35)*100</f>
        <v>0</v>
      </c>
      <c r="S28" s="79">
        <f>Q28*'Нормы по школам'!D29/'Нормы по школам'!C29</f>
        <v>0</v>
      </c>
      <c r="T28" s="79">
        <f>Q28*'Нормы по школам'!E29/'Нормы по школам'!C29</f>
        <v>0</v>
      </c>
      <c r="U28" s="79">
        <f>Q28*'Нормы по школам'!F29/'Нормы по школам'!C29</f>
        <v>0</v>
      </c>
      <c r="V28" s="80">
        <f>Q28*'Нормы по школам'!G29/'Нормы по школам'!C29</f>
        <v>0</v>
      </c>
      <c r="W28" s="124"/>
      <c r="X28" s="126">
        <f t="shared" si="2"/>
        <v>0</v>
      </c>
      <c r="Y28" s="114">
        <f>X28/('Нормы по школам'!I29/100*35)*100</f>
        <v>0</v>
      </c>
      <c r="Z28" s="81">
        <f>X28*'Нормы по школам'!J29/'Нормы по школам'!I29</f>
        <v>0</v>
      </c>
      <c r="AA28" s="81">
        <f>X28*'Нормы по школам'!K29/'Нормы по школам'!I29</f>
        <v>0</v>
      </c>
      <c r="AB28" s="81">
        <f>X28*'Нормы по школам'!L29/'Нормы по школам'!I29</f>
        <v>0</v>
      </c>
      <c r="AC28" s="82">
        <f>X28*'Нормы по школам'!M29/'Нормы по школам'!I29</f>
        <v>0</v>
      </c>
      <c r="AD28" s="121"/>
      <c r="AE28" s="118">
        <f>AD28</f>
        <v>0</v>
      </c>
      <c r="AF28" s="114">
        <f>AE28/('Нормы по школам'!C29/100*60)*100</f>
        <v>0</v>
      </c>
      <c r="AG28" s="79">
        <f>AE28*'Нормы по школам'!D29/'Нормы по школам'!C29</f>
        <v>0</v>
      </c>
      <c r="AH28" s="79">
        <f>AE28*'Нормы по школам'!E29/'Нормы по школам'!C29</f>
        <v>0</v>
      </c>
      <c r="AI28" s="79">
        <f>AE28*'Нормы по школам'!F29/'Нормы по школам'!C29</f>
        <v>0</v>
      </c>
      <c r="AJ28" s="80">
        <f>AE28*'Нормы по школам'!G29/'Нормы по школам'!C29</f>
        <v>0</v>
      </c>
      <c r="AK28" s="121"/>
      <c r="AL28" s="118">
        <f t="shared" si="3"/>
        <v>0</v>
      </c>
      <c r="AM28" s="114">
        <f>AL28/('Нормы по школам'!I29/100*60)*100</f>
        <v>0</v>
      </c>
      <c r="AN28" s="81">
        <f>AL28*'Нормы по школам'!J29/'Нормы по школам'!I29</f>
        <v>0</v>
      </c>
      <c r="AO28" s="81">
        <f>AL28*'Нормы по школам'!K29/'Нормы по школам'!I29</f>
        <v>0</v>
      </c>
      <c r="AP28" s="81">
        <f>AL28*'Нормы по школам'!L29/'Нормы по школам'!I29</f>
        <v>0</v>
      </c>
      <c r="AQ28" s="82">
        <f>AL28*'Нормы по школам'!M29/'Нормы по школам'!I29</f>
        <v>0</v>
      </c>
    </row>
    <row r="29" spans="1:43" s="27" customFormat="1" ht="15" customHeight="1">
      <c r="A29" s="94" t="s">
        <v>34</v>
      </c>
      <c r="B29" s="102"/>
      <c r="C29" s="118">
        <f>B29*'Нормы по школам'!C30/'Нормы по школам'!B30</f>
        <v>0</v>
      </c>
      <c r="D29" s="114">
        <f>C29/('Нормы по школам'!C30/100*25)*100</f>
        <v>0</v>
      </c>
      <c r="E29" s="79">
        <f>C29*'Нормы по школам'!D30/'Нормы по школам'!C30</f>
        <v>0</v>
      </c>
      <c r="F29" s="79">
        <f>C29*'Нормы по школам'!E30/'Нормы по школам'!C30</f>
        <v>0</v>
      </c>
      <c r="G29" s="79">
        <f>C29*'Нормы по школам'!F30/'Нормы по школам'!C30</f>
        <v>0</v>
      </c>
      <c r="H29" s="80">
        <f>C29*'Нормы по школам'!G30/'Нормы по школам'!C30</f>
        <v>0</v>
      </c>
      <c r="I29" s="102"/>
      <c r="J29" s="118">
        <f>I29*'Нормы по школам'!I30/'Нормы по школам'!H30</f>
        <v>0</v>
      </c>
      <c r="K29" s="114">
        <f>J29/('Нормы по школам'!I30/100*25)*100</f>
        <v>0</v>
      </c>
      <c r="L29" s="81">
        <f>J29*'Нормы по школам'!J30/'Нормы по школам'!I30</f>
        <v>0</v>
      </c>
      <c r="M29" s="81">
        <f>J29*'Нормы по школам'!K30/'Нормы по школам'!I30</f>
        <v>0</v>
      </c>
      <c r="N29" s="81">
        <f>J29*'Нормы по школам'!L30/'Нормы по школам'!I30</f>
        <v>0</v>
      </c>
      <c r="O29" s="82">
        <f>J29*'Нормы по школам'!M30/'Нормы по школам'!I30</f>
        <v>0</v>
      </c>
      <c r="P29" s="124"/>
      <c r="Q29" s="118">
        <f>P29*'Нормы по школам'!C30/'Нормы по школам'!B30</f>
        <v>0</v>
      </c>
      <c r="R29" s="114">
        <f>Q29/('Нормы по школам'!C30/100*35)*100</f>
        <v>0</v>
      </c>
      <c r="S29" s="79">
        <f>Q29*'Нормы по школам'!D30/'Нормы по школам'!C30</f>
        <v>0</v>
      </c>
      <c r="T29" s="79">
        <f>Q29*'Нормы по школам'!E30/'Нормы по школам'!C30</f>
        <v>0</v>
      </c>
      <c r="U29" s="79">
        <f>Q29*'Нормы по школам'!F30/'Нормы по школам'!C30</f>
        <v>0</v>
      </c>
      <c r="V29" s="80">
        <f>Q29*'Нормы по школам'!G30/'Нормы по школам'!C30</f>
        <v>0</v>
      </c>
      <c r="W29" s="124"/>
      <c r="X29" s="126">
        <f>W29*'Нормы по школам'!I30/'Нормы по школам'!H30</f>
        <v>0</v>
      </c>
      <c r="Y29" s="114">
        <f>X29/('Нормы по школам'!I30/100*35)*100</f>
        <v>0</v>
      </c>
      <c r="Z29" s="81">
        <f>X29*'Нормы по школам'!J30/'Нормы по школам'!I30</f>
        <v>0</v>
      </c>
      <c r="AA29" s="81">
        <f>X29*'Нормы по школам'!K30/'Нормы по школам'!I30</f>
        <v>0</v>
      </c>
      <c r="AB29" s="81">
        <f>X29*'Нормы по школам'!L30/'Нормы по школам'!I30</f>
        <v>0</v>
      </c>
      <c r="AC29" s="82">
        <f>X29*'Нормы по школам'!M30/'Нормы по школам'!I30</f>
        <v>0</v>
      </c>
      <c r="AD29" s="121"/>
      <c r="AE29" s="118">
        <f>AD29*'Нормы по школам'!C30/'Нормы по школам'!B30</f>
        <v>0</v>
      </c>
      <c r="AF29" s="114">
        <f>AE29/('Нормы по школам'!C30/100*60)*100</f>
        <v>0</v>
      </c>
      <c r="AG29" s="79">
        <f>AE29*'Нормы по школам'!D30/'Нормы по школам'!C30</f>
        <v>0</v>
      </c>
      <c r="AH29" s="79">
        <f>AE29*'Нормы по школам'!E30/'Нормы по школам'!C30</f>
        <v>0</v>
      </c>
      <c r="AI29" s="79">
        <f>AE29*'Нормы по школам'!F30/'Нормы по школам'!C30</f>
        <v>0</v>
      </c>
      <c r="AJ29" s="80">
        <f>AE29*'Нормы по школам'!G30/'Нормы по школам'!C30</f>
        <v>0</v>
      </c>
      <c r="AK29" s="121"/>
      <c r="AL29" s="118">
        <f>AK29*'Нормы по школам'!I30/'Нормы по школам'!H30</f>
        <v>0</v>
      </c>
      <c r="AM29" s="114">
        <f>AL29/('Нормы по школам'!I30/100*60)*100</f>
        <v>0</v>
      </c>
      <c r="AN29" s="81">
        <f>AL29*'Нормы по школам'!J30/'Нормы по школам'!I30</f>
        <v>0</v>
      </c>
      <c r="AO29" s="81">
        <f>AL29*'Нормы по школам'!K30/'Нормы по школам'!I30</f>
        <v>0</v>
      </c>
      <c r="AP29" s="81">
        <f>AL29*'Нормы по школам'!L30/'Нормы по школам'!I30</f>
        <v>0</v>
      </c>
      <c r="AQ29" s="82">
        <f>AL29*'Нормы по школам'!M30/'Нормы по школам'!I30</f>
        <v>0</v>
      </c>
    </row>
    <row r="30" spans="1:43" s="27" customFormat="1" ht="15" customHeight="1">
      <c r="A30" s="95" t="s">
        <v>11</v>
      </c>
      <c r="B30" s="102"/>
      <c r="C30" s="118">
        <f t="shared" si="0"/>
        <v>0</v>
      </c>
      <c r="D30" s="114">
        <f>C30/('Нормы по школам'!C31/100*25)*100</f>
        <v>0</v>
      </c>
      <c r="E30" s="79">
        <f>C30*'Нормы по школам'!D31/'Нормы по школам'!C31</f>
        <v>0</v>
      </c>
      <c r="F30" s="79">
        <f>C30*'Нормы по школам'!E31/'Нормы по школам'!C31</f>
        <v>0</v>
      </c>
      <c r="G30" s="79">
        <f>C30*'Нормы по школам'!F31/'Нормы по школам'!C31</f>
        <v>0</v>
      </c>
      <c r="H30" s="80">
        <f>C30*'Нормы по школам'!G31/'Нормы по школам'!C31</f>
        <v>0</v>
      </c>
      <c r="I30" s="102"/>
      <c r="J30" s="118">
        <f t="shared" si="1"/>
        <v>0</v>
      </c>
      <c r="K30" s="114">
        <f>J30/('Нормы по школам'!I31/100*25)*100</f>
        <v>0</v>
      </c>
      <c r="L30" s="81">
        <f>J30*'Нормы по школам'!J31/'Нормы по школам'!I31</f>
        <v>0</v>
      </c>
      <c r="M30" s="81">
        <f>J30*'Нормы по школам'!K31/'Нормы по школам'!I31</f>
        <v>0</v>
      </c>
      <c r="N30" s="81">
        <f>J30*'Нормы по школам'!L31/'Нормы по школам'!I31</f>
        <v>0</v>
      </c>
      <c r="O30" s="82">
        <f>J30*'Нормы по школам'!M31/'Нормы по школам'!I31</f>
        <v>0</v>
      </c>
      <c r="P30" s="124"/>
      <c r="Q30" s="118">
        <f aca="true" t="shared" si="4" ref="Q30:Q35">P30</f>
        <v>0</v>
      </c>
      <c r="R30" s="114">
        <f>Q30/('Нормы по школам'!C31/100*35)*100</f>
        <v>0</v>
      </c>
      <c r="S30" s="79">
        <f>Q30*'Нормы по школам'!D31/'Нормы по школам'!C31</f>
        <v>0</v>
      </c>
      <c r="T30" s="79">
        <f>Q30*'Нормы по школам'!E31/'Нормы по школам'!C31</f>
        <v>0</v>
      </c>
      <c r="U30" s="79">
        <f>Q30*'Нормы по школам'!F31/'Нормы по школам'!C31</f>
        <v>0</v>
      </c>
      <c r="V30" s="80">
        <f>Q30*'Нормы по школам'!G31/'Нормы по школам'!C31</f>
        <v>0</v>
      </c>
      <c r="W30" s="124"/>
      <c r="X30" s="126">
        <f t="shared" si="2"/>
        <v>0</v>
      </c>
      <c r="Y30" s="114">
        <f>X30/('Нормы по школам'!I31/100*35)*100</f>
        <v>0</v>
      </c>
      <c r="Z30" s="81">
        <f>X30*'Нормы по школам'!J31/'Нормы по школам'!I31</f>
        <v>0</v>
      </c>
      <c r="AA30" s="81">
        <f>X30*'Нормы по школам'!K31/'Нормы по школам'!I31</f>
        <v>0</v>
      </c>
      <c r="AB30" s="81">
        <f>X30*'Нормы по школам'!L31/'Нормы по школам'!I31</f>
        <v>0</v>
      </c>
      <c r="AC30" s="82">
        <f>X30*'Нормы по школам'!M31/'Нормы по школам'!I31</f>
        <v>0</v>
      </c>
      <c r="AD30" s="121"/>
      <c r="AE30" s="118">
        <f aca="true" t="shared" si="5" ref="AE30:AE35">AD30</f>
        <v>0</v>
      </c>
      <c r="AF30" s="114">
        <f>AE30/('Нормы по школам'!C31/100*60)*100</f>
        <v>0</v>
      </c>
      <c r="AG30" s="79">
        <f>AE30*'Нормы по школам'!D31/'Нормы по школам'!C31</f>
        <v>0</v>
      </c>
      <c r="AH30" s="79">
        <f>AE30*'Нормы по школам'!E31/'Нормы по школам'!C31</f>
        <v>0</v>
      </c>
      <c r="AI30" s="79">
        <f>AE30*'Нормы по школам'!F31/'Нормы по школам'!C31</f>
        <v>0</v>
      </c>
      <c r="AJ30" s="80">
        <f>AE30*'Нормы по школам'!G31/'Нормы по школам'!C31</f>
        <v>0</v>
      </c>
      <c r="AK30" s="121"/>
      <c r="AL30" s="118">
        <f t="shared" si="3"/>
        <v>0</v>
      </c>
      <c r="AM30" s="114">
        <f>AL30/('Нормы по школам'!I31/100*60)*100</f>
        <v>0</v>
      </c>
      <c r="AN30" s="81">
        <f>AL30*'Нормы по школам'!J31/'Нормы по школам'!I31</f>
        <v>0</v>
      </c>
      <c r="AO30" s="81">
        <f>AL30*'Нормы по школам'!K31/'Нормы по школам'!I31</f>
        <v>0</v>
      </c>
      <c r="AP30" s="81">
        <f>AL30*'Нормы по школам'!L31/'Нормы по школам'!I31</f>
        <v>0</v>
      </c>
      <c r="AQ30" s="82">
        <f>AL30*'Нормы по школам'!M31/'Нормы по школам'!I31</f>
        <v>0</v>
      </c>
    </row>
    <row r="31" spans="1:43" s="27" customFormat="1" ht="15" customHeight="1">
      <c r="A31" s="94" t="s">
        <v>10</v>
      </c>
      <c r="B31" s="102"/>
      <c r="C31" s="118">
        <f t="shared" si="0"/>
        <v>0</v>
      </c>
      <c r="D31" s="114">
        <f>C31/('Нормы по школам'!C32/100*25)*100</f>
        <v>0</v>
      </c>
      <c r="E31" s="79">
        <f>C31*'Нормы по школам'!D32/'Нормы по школам'!C32</f>
        <v>0</v>
      </c>
      <c r="F31" s="79">
        <f>C31*'Нормы по школам'!E32/'Нормы по школам'!C32</f>
        <v>0</v>
      </c>
      <c r="G31" s="79">
        <f>C31*'Нормы по школам'!F32/'Нормы по школам'!C32</f>
        <v>0</v>
      </c>
      <c r="H31" s="80">
        <f>C31*'Нормы по школам'!G32/'Нормы по школам'!C32</f>
        <v>0</v>
      </c>
      <c r="I31" s="102"/>
      <c r="J31" s="118">
        <f t="shared" si="1"/>
        <v>0</v>
      </c>
      <c r="K31" s="114">
        <f>J31/('Нормы по школам'!I32/100*25)*100</f>
        <v>0</v>
      </c>
      <c r="L31" s="81">
        <f>J31*'Нормы по школам'!J32/'Нормы по школам'!I32</f>
        <v>0</v>
      </c>
      <c r="M31" s="81">
        <f>J31*'Нормы по школам'!K32/'Нормы по школам'!I32</f>
        <v>0</v>
      </c>
      <c r="N31" s="81">
        <f>J31*'Нормы по школам'!L32/'Нормы по школам'!I32</f>
        <v>0</v>
      </c>
      <c r="O31" s="82">
        <f>J31*'Нормы по школам'!M32/'Нормы по школам'!I32</f>
        <v>0</v>
      </c>
      <c r="P31" s="124"/>
      <c r="Q31" s="118">
        <f t="shared" si="4"/>
        <v>0</v>
      </c>
      <c r="R31" s="114">
        <f>Q31/('Нормы по школам'!C32/100*35)*100</f>
        <v>0</v>
      </c>
      <c r="S31" s="79">
        <f>Q31*'Нормы по школам'!D32/'Нормы по школам'!C32</f>
        <v>0</v>
      </c>
      <c r="T31" s="79">
        <f>Q31*'Нормы по школам'!E32/'Нормы по школам'!C32</f>
        <v>0</v>
      </c>
      <c r="U31" s="79">
        <f>Q31*'Нормы по школам'!F32/'Нормы по школам'!C32</f>
        <v>0</v>
      </c>
      <c r="V31" s="80">
        <f>Q31*'Нормы по школам'!G32/'Нормы по школам'!C32</f>
        <v>0</v>
      </c>
      <c r="W31" s="124"/>
      <c r="X31" s="126">
        <f t="shared" si="2"/>
        <v>0</v>
      </c>
      <c r="Y31" s="114">
        <f>X31/('Нормы по школам'!I32/100*35)*100</f>
        <v>0</v>
      </c>
      <c r="Z31" s="81">
        <f>X31*'Нормы по школам'!J32/'Нормы по школам'!I32</f>
        <v>0</v>
      </c>
      <c r="AA31" s="81">
        <f>X31*'Нормы по школам'!K32/'Нормы по школам'!I32</f>
        <v>0</v>
      </c>
      <c r="AB31" s="81">
        <f>X31*'Нормы по школам'!L32/'Нормы по школам'!I32</f>
        <v>0</v>
      </c>
      <c r="AC31" s="82">
        <f>X31*'Нормы по школам'!M32/'Нормы по школам'!I32</f>
        <v>0</v>
      </c>
      <c r="AD31" s="121"/>
      <c r="AE31" s="118">
        <f t="shared" si="5"/>
        <v>0</v>
      </c>
      <c r="AF31" s="114">
        <f>AE31/('Нормы по школам'!C32/100*60)*100</f>
        <v>0</v>
      </c>
      <c r="AG31" s="79">
        <f>AE31*'Нормы по школам'!D32/'Нормы по школам'!C32</f>
        <v>0</v>
      </c>
      <c r="AH31" s="79">
        <f>AE31*'Нормы по школам'!E32/'Нормы по школам'!C32</f>
        <v>0</v>
      </c>
      <c r="AI31" s="79">
        <f>AE31*'Нормы по школам'!F32/'Нормы по школам'!C32</f>
        <v>0</v>
      </c>
      <c r="AJ31" s="80">
        <f>AE31*'Нормы по школам'!G32/'Нормы по школам'!C32</f>
        <v>0</v>
      </c>
      <c r="AK31" s="121"/>
      <c r="AL31" s="118">
        <f t="shared" si="3"/>
        <v>0</v>
      </c>
      <c r="AM31" s="114">
        <f>AL31/('Нормы по школам'!I32/100*60)*100</f>
        <v>0</v>
      </c>
      <c r="AN31" s="81">
        <f>AL31*'Нормы по школам'!J32/'Нормы по школам'!I32</f>
        <v>0</v>
      </c>
      <c r="AO31" s="81">
        <f>AL31*'Нормы по школам'!K32/'Нормы по школам'!I32</f>
        <v>0</v>
      </c>
      <c r="AP31" s="81">
        <f>AL31*'Нормы по школам'!L32/'Нормы по школам'!I32</f>
        <v>0</v>
      </c>
      <c r="AQ31" s="82">
        <f>AL31*'Нормы по школам'!M32/'Нормы по школам'!I32</f>
        <v>0</v>
      </c>
    </row>
    <row r="32" spans="1:43" ht="15" customHeight="1">
      <c r="A32" s="92" t="s">
        <v>17</v>
      </c>
      <c r="B32" s="102"/>
      <c r="C32" s="118">
        <f t="shared" si="0"/>
        <v>0</v>
      </c>
      <c r="D32" s="114">
        <f>C32/('Нормы по школам'!C33/100*25)*100</f>
        <v>0</v>
      </c>
      <c r="E32" s="79">
        <f>C32*'Нормы по школам'!D33/'Нормы по школам'!C33</f>
        <v>0</v>
      </c>
      <c r="F32" s="79">
        <f>C32*'Нормы по школам'!E33/'Нормы по школам'!C33</f>
        <v>0</v>
      </c>
      <c r="G32" s="79">
        <f>C32*'Нормы по школам'!F33/'Нормы по школам'!C33</f>
        <v>0</v>
      </c>
      <c r="H32" s="80">
        <f>C32*'Нормы по школам'!G33/'Нормы по школам'!C33</f>
        <v>0</v>
      </c>
      <c r="I32" s="102"/>
      <c r="J32" s="118">
        <f t="shared" si="1"/>
        <v>0</v>
      </c>
      <c r="K32" s="114">
        <f>J32/('Нормы по школам'!I33/100*25)*100</f>
        <v>0</v>
      </c>
      <c r="L32" s="81">
        <f>J32*'Нормы по школам'!J33/'Нормы по школам'!I33</f>
        <v>0</v>
      </c>
      <c r="M32" s="81">
        <f>J32*'Нормы по школам'!K33/'Нормы по школам'!I33</f>
        <v>0</v>
      </c>
      <c r="N32" s="81">
        <f>J32*'Нормы по школам'!L33/'Нормы по школам'!I33</f>
        <v>0</v>
      </c>
      <c r="O32" s="82">
        <f>J32*'Нормы по школам'!M33/'Нормы по школам'!I33</f>
        <v>0</v>
      </c>
      <c r="P32" s="124"/>
      <c r="Q32" s="118">
        <f t="shared" si="4"/>
        <v>0</v>
      </c>
      <c r="R32" s="114">
        <f>Q32/('Нормы по школам'!C33/100*35)*100</f>
        <v>0</v>
      </c>
      <c r="S32" s="79">
        <f>Q32*'Нормы по школам'!D33/'Нормы по школам'!C33</f>
        <v>0</v>
      </c>
      <c r="T32" s="79">
        <f>Q32*'Нормы по школам'!E33/'Нормы по школам'!C33</f>
        <v>0</v>
      </c>
      <c r="U32" s="79">
        <f>Q32*'Нормы по школам'!F33/'Нормы по школам'!C33</f>
        <v>0</v>
      </c>
      <c r="V32" s="80">
        <f>Q32*'Нормы по школам'!G33/'Нормы по школам'!C33</f>
        <v>0</v>
      </c>
      <c r="W32" s="124"/>
      <c r="X32" s="126">
        <f t="shared" si="2"/>
        <v>0</v>
      </c>
      <c r="Y32" s="114">
        <f>X32/('Нормы по школам'!I33/100*35)*100</f>
        <v>0</v>
      </c>
      <c r="Z32" s="81">
        <f>X32*'Нормы по школам'!J33/'Нормы по школам'!I33</f>
        <v>0</v>
      </c>
      <c r="AA32" s="81">
        <f>X32*'Нормы по школам'!K33/'Нормы по школам'!I33</f>
        <v>0</v>
      </c>
      <c r="AB32" s="81">
        <f>X32*'Нормы по школам'!L33/'Нормы по школам'!I33</f>
        <v>0</v>
      </c>
      <c r="AC32" s="82">
        <f>X32*'Нормы по школам'!M33/'Нормы по школам'!I33</f>
        <v>0</v>
      </c>
      <c r="AD32" s="121"/>
      <c r="AE32" s="118">
        <f t="shared" si="5"/>
        <v>0</v>
      </c>
      <c r="AF32" s="114">
        <f>AE32/('Нормы по школам'!C33/100*60)*100</f>
        <v>0</v>
      </c>
      <c r="AG32" s="79">
        <f>AE32*'Нормы по школам'!D33/'Нормы по школам'!C33</f>
        <v>0</v>
      </c>
      <c r="AH32" s="79">
        <f>AE32*'Нормы по школам'!E33/'Нормы по школам'!C33</f>
        <v>0</v>
      </c>
      <c r="AI32" s="79">
        <f>AE32*'Нормы по школам'!F33/'Нормы по школам'!C33</f>
        <v>0</v>
      </c>
      <c r="AJ32" s="80">
        <f>AE32*'Нормы по школам'!G33/'Нормы по школам'!C33</f>
        <v>0</v>
      </c>
      <c r="AK32" s="121"/>
      <c r="AL32" s="118">
        <f t="shared" si="3"/>
        <v>0</v>
      </c>
      <c r="AM32" s="114">
        <f>AL32/('Нормы по школам'!I33/100*60)*100</f>
        <v>0</v>
      </c>
      <c r="AN32" s="81">
        <f>AL32*'Нормы по школам'!J33/'Нормы по школам'!I33</f>
        <v>0</v>
      </c>
      <c r="AO32" s="81">
        <f>AL32*'Нормы по школам'!K33/'Нормы по школам'!I33</f>
        <v>0</v>
      </c>
      <c r="AP32" s="81">
        <f>AL32*'Нормы по школам'!L33/'Нормы по школам'!I33</f>
        <v>0</v>
      </c>
      <c r="AQ32" s="82">
        <f>AL32*'Нормы по школам'!M33/'Нормы по школам'!I33</f>
        <v>0</v>
      </c>
    </row>
    <row r="33" spans="1:43" ht="15" customHeight="1">
      <c r="A33" s="92" t="s">
        <v>26</v>
      </c>
      <c r="B33" s="102"/>
      <c r="C33" s="118">
        <f t="shared" si="0"/>
        <v>0</v>
      </c>
      <c r="D33" s="114">
        <f>C33/('Нормы по школам'!C34/100*25)*100</f>
        <v>0</v>
      </c>
      <c r="E33" s="79">
        <f>C33*'Нормы по школам'!D34/'Нормы по школам'!C34</f>
        <v>0</v>
      </c>
      <c r="F33" s="79">
        <f>C33*'Нормы по школам'!E34/'Нормы по школам'!C34</f>
        <v>0</v>
      </c>
      <c r="G33" s="79">
        <f>C33*'Нормы по школам'!F34/'Нормы по школам'!C34</f>
        <v>0</v>
      </c>
      <c r="H33" s="80">
        <f>C33*'Нормы по школам'!G34/'Нормы по школам'!C34</f>
        <v>0</v>
      </c>
      <c r="I33" s="102"/>
      <c r="J33" s="118">
        <f t="shared" si="1"/>
        <v>0</v>
      </c>
      <c r="K33" s="114">
        <f>J33/('Нормы по школам'!I34/100*25)*100</f>
        <v>0</v>
      </c>
      <c r="L33" s="81">
        <f>J33*'Нормы по школам'!J34/'Нормы по школам'!I34</f>
        <v>0</v>
      </c>
      <c r="M33" s="81">
        <f>J33*'Нормы по школам'!K34/'Нормы по школам'!I34</f>
        <v>0</v>
      </c>
      <c r="N33" s="81">
        <f>J33*'Нормы по школам'!L34/'Нормы по школам'!I34</f>
        <v>0</v>
      </c>
      <c r="O33" s="82">
        <f>J33*'Нормы по школам'!M34/'Нормы по школам'!I34</f>
        <v>0</v>
      </c>
      <c r="P33" s="124"/>
      <c r="Q33" s="118">
        <f t="shared" si="4"/>
        <v>0</v>
      </c>
      <c r="R33" s="114">
        <f>Q33/('Нормы по школам'!C34/100*35)*100</f>
        <v>0</v>
      </c>
      <c r="S33" s="79">
        <f>Q33*'Нормы по школам'!D34/'Нормы по школам'!C34</f>
        <v>0</v>
      </c>
      <c r="T33" s="79">
        <f>Q33*'Нормы по школам'!E34/'Нормы по школам'!C34</f>
        <v>0</v>
      </c>
      <c r="U33" s="79">
        <f>Q33*'Нормы по школам'!F34/'Нормы по школам'!C34</f>
        <v>0</v>
      </c>
      <c r="V33" s="80">
        <f>Q33*'Нормы по школам'!G34/'Нормы по школам'!C34</f>
        <v>0</v>
      </c>
      <c r="W33" s="124"/>
      <c r="X33" s="126">
        <f t="shared" si="2"/>
        <v>0</v>
      </c>
      <c r="Y33" s="114">
        <f>X33/('Нормы по школам'!I34/100*35)*100</f>
        <v>0</v>
      </c>
      <c r="Z33" s="81">
        <f>X33*'Нормы по школам'!J34/'Нормы по школам'!I34</f>
        <v>0</v>
      </c>
      <c r="AA33" s="81">
        <f>X33*'Нормы по школам'!K34/'Нормы по школам'!I34</f>
        <v>0</v>
      </c>
      <c r="AB33" s="81">
        <f>X33*'Нормы по школам'!L34/'Нормы по школам'!I34</f>
        <v>0</v>
      </c>
      <c r="AC33" s="82">
        <f>X33*'Нормы по школам'!M34/'Нормы по школам'!I34</f>
        <v>0</v>
      </c>
      <c r="AD33" s="121"/>
      <c r="AE33" s="118">
        <f t="shared" si="5"/>
        <v>0</v>
      </c>
      <c r="AF33" s="114">
        <f>AE33/('Нормы по школам'!C34/100*60)*100</f>
        <v>0</v>
      </c>
      <c r="AG33" s="79">
        <f>AE33*'Нормы по школам'!D34/'Нормы по школам'!C34</f>
        <v>0</v>
      </c>
      <c r="AH33" s="79">
        <f>AE33*'Нормы по школам'!E34/'Нормы по школам'!C34</f>
        <v>0</v>
      </c>
      <c r="AI33" s="79">
        <f>AE33*'Нормы по школам'!F34/'Нормы по школам'!C34</f>
        <v>0</v>
      </c>
      <c r="AJ33" s="80">
        <f>AE33*'Нормы по школам'!G34/'Нормы по школам'!C34</f>
        <v>0</v>
      </c>
      <c r="AK33" s="121"/>
      <c r="AL33" s="118">
        <f t="shared" si="3"/>
        <v>0</v>
      </c>
      <c r="AM33" s="114">
        <f>AL33/('Нормы по школам'!I34/100*60)*100</f>
        <v>0</v>
      </c>
      <c r="AN33" s="81">
        <f>AL33*'Нормы по школам'!J34/'Нормы по школам'!I34</f>
        <v>0</v>
      </c>
      <c r="AO33" s="81">
        <f>AL33*'Нормы по школам'!K34/'Нормы по школам'!I34</f>
        <v>0</v>
      </c>
      <c r="AP33" s="81">
        <f>AL33*'Нормы по школам'!L34/'Нормы по школам'!I34</f>
        <v>0</v>
      </c>
      <c r="AQ33" s="82">
        <f>AL33*'Нормы по школам'!M34/'Нормы по школам'!I34</f>
        <v>0</v>
      </c>
    </row>
    <row r="34" spans="1:43" ht="15" customHeight="1">
      <c r="A34" s="92" t="s">
        <v>19</v>
      </c>
      <c r="B34" s="102"/>
      <c r="C34" s="118">
        <f t="shared" si="0"/>
        <v>0</v>
      </c>
      <c r="D34" s="114">
        <f>C34/('Нормы по школам'!C35/100*25)*100</f>
        <v>0</v>
      </c>
      <c r="E34" s="79">
        <f>C34*'Нормы по школам'!D35/'Нормы по школам'!C35</f>
        <v>0</v>
      </c>
      <c r="F34" s="79">
        <f>C34*'Нормы по школам'!E35/'Нормы по школам'!C35</f>
        <v>0</v>
      </c>
      <c r="G34" s="79">
        <f>C34*'Нормы по школам'!F35/'Нормы по школам'!C35</f>
        <v>0</v>
      </c>
      <c r="H34" s="80">
        <f>C34*'Нормы по школам'!G35/'Нормы по школам'!C35</f>
        <v>0</v>
      </c>
      <c r="I34" s="102"/>
      <c r="J34" s="118">
        <f t="shared" si="1"/>
        <v>0</v>
      </c>
      <c r="K34" s="114">
        <f>J34/('Нормы по школам'!I35/100*25)*100</f>
        <v>0</v>
      </c>
      <c r="L34" s="81">
        <f>J34*'Нормы по школам'!J35/'Нормы по школам'!I35</f>
        <v>0</v>
      </c>
      <c r="M34" s="81">
        <f>J34*'Нормы по школам'!K35/'Нормы по школам'!I35</f>
        <v>0</v>
      </c>
      <c r="N34" s="81">
        <f>J34*'Нормы по школам'!L35/'Нормы по школам'!I35</f>
        <v>0</v>
      </c>
      <c r="O34" s="82">
        <f>J34*'Нормы по школам'!M35/'Нормы по школам'!I35</f>
        <v>0</v>
      </c>
      <c r="P34" s="124"/>
      <c r="Q34" s="118">
        <f t="shared" si="4"/>
        <v>0</v>
      </c>
      <c r="R34" s="114">
        <f>Q34/('Нормы по школам'!C35/100*35)*100</f>
        <v>0</v>
      </c>
      <c r="S34" s="79">
        <f>Q34*'Нормы по школам'!D35/'Нормы по школам'!C35</f>
        <v>0</v>
      </c>
      <c r="T34" s="79">
        <f>Q34*'Нормы по школам'!E35/'Нормы по школам'!C35</f>
        <v>0</v>
      </c>
      <c r="U34" s="79">
        <f>Q34*'Нормы по школам'!F35/'Нормы по школам'!C35</f>
        <v>0</v>
      </c>
      <c r="V34" s="80">
        <f>Q34*'Нормы по школам'!G35/'Нормы по школам'!C35</f>
        <v>0</v>
      </c>
      <c r="W34" s="124"/>
      <c r="X34" s="126">
        <f t="shared" si="2"/>
        <v>0</v>
      </c>
      <c r="Y34" s="114">
        <f>X34/('Нормы по школам'!I35/100*35)*100</f>
        <v>0</v>
      </c>
      <c r="Z34" s="81">
        <f>X34*'Нормы по школам'!J35/'Нормы по школам'!I35</f>
        <v>0</v>
      </c>
      <c r="AA34" s="81">
        <f>X34*'Нормы по школам'!K35/'Нормы по школам'!I35</f>
        <v>0</v>
      </c>
      <c r="AB34" s="81">
        <f>X34*'Нормы по школам'!L35/'Нормы по школам'!I35</f>
        <v>0</v>
      </c>
      <c r="AC34" s="82">
        <f>X34*'Нормы по школам'!M35/'Нормы по школам'!I35</f>
        <v>0</v>
      </c>
      <c r="AD34" s="121"/>
      <c r="AE34" s="118">
        <f t="shared" si="5"/>
        <v>0</v>
      </c>
      <c r="AF34" s="114">
        <f>AE34/('Нормы по школам'!C35/100*60)*100</f>
        <v>0</v>
      </c>
      <c r="AG34" s="79">
        <f>AE34*'Нормы по школам'!D35/'Нормы по школам'!C35</f>
        <v>0</v>
      </c>
      <c r="AH34" s="79">
        <f>AE34*'Нормы по школам'!E35/'Нормы по школам'!C35</f>
        <v>0</v>
      </c>
      <c r="AI34" s="79">
        <f>AE34*'Нормы по школам'!F35/'Нормы по школам'!C35</f>
        <v>0</v>
      </c>
      <c r="AJ34" s="80">
        <f>AE34*'Нормы по школам'!G35/'Нормы по школам'!C35</f>
        <v>0</v>
      </c>
      <c r="AK34" s="121"/>
      <c r="AL34" s="118">
        <f t="shared" si="3"/>
        <v>0</v>
      </c>
      <c r="AM34" s="114">
        <f>AL34/('Нормы по школам'!I35/100*60)*100</f>
        <v>0</v>
      </c>
      <c r="AN34" s="81">
        <f>AL34*'Нормы по школам'!J35/'Нормы по школам'!I35</f>
        <v>0</v>
      </c>
      <c r="AO34" s="81">
        <f>AL34*'Нормы по школам'!K35/'Нормы по школам'!I35</f>
        <v>0</v>
      </c>
      <c r="AP34" s="81">
        <f>AL34*'Нормы по школам'!L35/'Нормы по школам'!I35</f>
        <v>0</v>
      </c>
      <c r="AQ34" s="82">
        <f>AL34*'Нормы по школам'!M35/'Нормы по школам'!I35</f>
        <v>0</v>
      </c>
    </row>
    <row r="35" spans="1:43" ht="15" customHeight="1" thickBot="1">
      <c r="A35" s="96" t="s">
        <v>18</v>
      </c>
      <c r="B35" s="103"/>
      <c r="C35" s="119">
        <f>B35</f>
        <v>0</v>
      </c>
      <c r="D35" s="161">
        <f>C35/('Нормы по школам'!C36/100*25)*100</f>
        <v>0</v>
      </c>
      <c r="E35" s="99">
        <f>C35*'Нормы по школам'!D36/'Нормы по школам'!C36</f>
        <v>0</v>
      </c>
      <c r="F35" s="99">
        <f>C35*'Нормы по школам'!E36/'Нормы по школам'!C36</f>
        <v>0</v>
      </c>
      <c r="G35" s="99">
        <f>C35*'Нормы по школам'!F36/'Нормы по школам'!C36</f>
        <v>0</v>
      </c>
      <c r="H35" s="100">
        <f>C35*'Нормы по школам'!G36/'Нормы по школам'!C36</f>
        <v>0</v>
      </c>
      <c r="I35" s="103"/>
      <c r="J35" s="119">
        <f>I35</f>
        <v>0</v>
      </c>
      <c r="K35" s="161">
        <f>J35/('Нормы по школам'!I36/100*25)*100</f>
        <v>0</v>
      </c>
      <c r="L35" s="115">
        <f>J35*'Нормы по школам'!J36/'Нормы по школам'!I36</f>
        <v>0</v>
      </c>
      <c r="M35" s="115">
        <f>J35*'Нормы по школам'!K36/'Нормы по школам'!I36</f>
        <v>0</v>
      </c>
      <c r="N35" s="115">
        <f>J35*'Нормы по школам'!L36/'Нормы по школам'!I36</f>
        <v>0</v>
      </c>
      <c r="O35" s="116">
        <f>J35*'Нормы по школам'!M36/'Нормы по школам'!I36</f>
        <v>0</v>
      </c>
      <c r="P35" s="125"/>
      <c r="Q35" s="119">
        <f t="shared" si="4"/>
        <v>0</v>
      </c>
      <c r="R35" s="161">
        <f>Q35/('Нормы по школам'!C36/100*35)*100</f>
        <v>0</v>
      </c>
      <c r="S35" s="99">
        <f>Q35*'Нормы по школам'!D36/'Нормы по школам'!C36</f>
        <v>0</v>
      </c>
      <c r="T35" s="99">
        <f>Q35*'Нормы по школам'!E36/'Нормы по школам'!C36</f>
        <v>0</v>
      </c>
      <c r="U35" s="99">
        <f>Q35*'Нормы по школам'!F36/'Нормы по школам'!C36</f>
        <v>0</v>
      </c>
      <c r="V35" s="100">
        <f>Q35*'Нормы по школам'!G36/'Нормы по школам'!C36</f>
        <v>0</v>
      </c>
      <c r="W35" s="125"/>
      <c r="X35" s="128">
        <f>W35</f>
        <v>0</v>
      </c>
      <c r="Y35" s="161">
        <f>X35/('Нормы по школам'!I36/100*35)*100</f>
        <v>0</v>
      </c>
      <c r="Z35" s="115">
        <f>X35*'Нормы по школам'!J36/'Нормы по школам'!I36</f>
        <v>0</v>
      </c>
      <c r="AA35" s="115">
        <f>X35*'Нормы по школам'!K36/'Нормы по школам'!I36</f>
        <v>0</v>
      </c>
      <c r="AB35" s="115">
        <f>X35*'Нормы по школам'!L36/'Нормы по школам'!I36</f>
        <v>0</v>
      </c>
      <c r="AC35" s="116">
        <f>X35*'Нормы по школам'!M36/'Нормы по школам'!I36</f>
        <v>0</v>
      </c>
      <c r="AD35" s="122"/>
      <c r="AE35" s="119">
        <f t="shared" si="5"/>
        <v>0</v>
      </c>
      <c r="AF35" s="161">
        <f>AE35/('Нормы по школам'!C36/100*60)*100</f>
        <v>0</v>
      </c>
      <c r="AG35" s="99">
        <f>AE35*'Нормы по школам'!D36/'Нормы по школам'!C36</f>
        <v>0</v>
      </c>
      <c r="AH35" s="99">
        <f>AE35*'Нормы по школам'!E36/'Нормы по школам'!C36</f>
        <v>0</v>
      </c>
      <c r="AI35" s="99">
        <f>AE35*'Нормы по школам'!F36/'Нормы по школам'!C36</f>
        <v>0</v>
      </c>
      <c r="AJ35" s="100">
        <f>AE35*'Нормы по школам'!G36/'Нормы по школам'!C36</f>
        <v>0</v>
      </c>
      <c r="AK35" s="122"/>
      <c r="AL35" s="119">
        <f>AK35</f>
        <v>0</v>
      </c>
      <c r="AM35" s="161">
        <f>AL35/('Нормы по школам'!I36/100*60)*100</f>
        <v>0</v>
      </c>
      <c r="AN35" s="115">
        <f>AL35*'Нормы по школам'!J36/'Нормы по школам'!I36</f>
        <v>0</v>
      </c>
      <c r="AO35" s="115">
        <f>AL35*'Нормы по школам'!K36/'Нормы по школам'!I36</f>
        <v>0</v>
      </c>
      <c r="AP35" s="115">
        <f>AL35*'Нормы по школам'!L36/'Нормы по школам'!I36</f>
        <v>0</v>
      </c>
      <c r="AQ35" s="116">
        <f>AL35*'Нормы по школам'!M36/'Нормы по школам'!I36</f>
        <v>0</v>
      </c>
    </row>
    <row r="36" spans="1:43" ht="18" customHeight="1">
      <c r="A36" s="34" t="s">
        <v>24</v>
      </c>
      <c r="B36" s="84"/>
      <c r="C36" s="84"/>
      <c r="D36" s="85"/>
      <c r="E36" s="97" t="s">
        <v>20</v>
      </c>
      <c r="F36" s="98" t="s">
        <v>21</v>
      </c>
      <c r="G36" s="98" t="s">
        <v>22</v>
      </c>
      <c r="H36" s="112" t="s">
        <v>23</v>
      </c>
      <c r="I36" s="133"/>
      <c r="J36" s="86"/>
      <c r="K36" s="86"/>
      <c r="L36" s="97" t="s">
        <v>20</v>
      </c>
      <c r="M36" s="98" t="s">
        <v>21</v>
      </c>
      <c r="N36" s="98" t="s">
        <v>22</v>
      </c>
      <c r="O36" s="112" t="s">
        <v>23</v>
      </c>
      <c r="P36" s="84"/>
      <c r="Q36" s="84"/>
      <c r="R36" s="85"/>
      <c r="S36" s="186" t="s">
        <v>20</v>
      </c>
      <c r="T36" s="187" t="s">
        <v>21</v>
      </c>
      <c r="U36" s="187" t="s">
        <v>22</v>
      </c>
      <c r="V36" s="188" t="s">
        <v>23</v>
      </c>
      <c r="W36" s="86"/>
      <c r="X36" s="86"/>
      <c r="Y36" s="86"/>
      <c r="Z36" s="97" t="s">
        <v>20</v>
      </c>
      <c r="AA36" s="98" t="s">
        <v>21</v>
      </c>
      <c r="AB36" s="98" t="s">
        <v>22</v>
      </c>
      <c r="AC36" s="112" t="s">
        <v>23</v>
      </c>
      <c r="AD36" s="84"/>
      <c r="AE36" s="84"/>
      <c r="AF36" s="85"/>
      <c r="AG36" s="97" t="s">
        <v>20</v>
      </c>
      <c r="AH36" s="98" t="s">
        <v>21</v>
      </c>
      <c r="AI36" s="98" t="s">
        <v>22</v>
      </c>
      <c r="AJ36" s="112" t="s">
        <v>23</v>
      </c>
      <c r="AK36" s="86"/>
      <c r="AL36" s="86"/>
      <c r="AM36" s="86"/>
      <c r="AN36" s="97" t="s">
        <v>20</v>
      </c>
      <c r="AO36" s="98" t="s">
        <v>21</v>
      </c>
      <c r="AP36" s="98" t="s">
        <v>22</v>
      </c>
      <c r="AQ36" s="112" t="s">
        <v>23</v>
      </c>
    </row>
    <row r="37" spans="1:43" ht="18" customHeight="1">
      <c r="A37" s="34" t="s">
        <v>37</v>
      </c>
      <c r="B37" s="87"/>
      <c r="C37" s="87"/>
      <c r="D37" s="88"/>
      <c r="E37" s="148">
        <f>SUM(E4:E35)</f>
        <v>0</v>
      </c>
      <c r="F37" s="149">
        <f>SUM(F4:F35)</f>
        <v>0</v>
      </c>
      <c r="G37" s="149">
        <f>SUM(G4:G35)</f>
        <v>0</v>
      </c>
      <c r="H37" s="150">
        <f>SUM(H4:H35)</f>
        <v>0</v>
      </c>
      <c r="I37" s="87"/>
      <c r="J37" s="87"/>
      <c r="K37" s="151"/>
      <c r="L37" s="148">
        <f>SUM(L4:L35)</f>
        <v>0</v>
      </c>
      <c r="M37" s="149">
        <f>SUM(M4:M35)</f>
        <v>0</v>
      </c>
      <c r="N37" s="149">
        <f>SUM(N4:N35)</f>
        <v>0</v>
      </c>
      <c r="O37" s="150">
        <f>SUM(O4:O35)</f>
        <v>0</v>
      </c>
      <c r="P37" s="87"/>
      <c r="Q37" s="87"/>
      <c r="R37" s="88"/>
      <c r="S37" s="148">
        <f>SUM(S4:S35)</f>
        <v>0</v>
      </c>
      <c r="T37" s="149">
        <f>SUM(T4:T35)</f>
        <v>0</v>
      </c>
      <c r="U37" s="149">
        <f>SUM(U4:U35)</f>
        <v>0</v>
      </c>
      <c r="V37" s="150">
        <f>SUM(V4:V35)</f>
        <v>0</v>
      </c>
      <c r="W37" s="89"/>
      <c r="X37" s="89"/>
      <c r="Y37" s="90"/>
      <c r="Z37" s="152">
        <f>SUM(Z4:Z35)</f>
        <v>0</v>
      </c>
      <c r="AA37" s="153">
        <f>SUM(AA4:AA35)</f>
        <v>0</v>
      </c>
      <c r="AB37" s="153">
        <f>SUM(AB4:AB35)</f>
        <v>0</v>
      </c>
      <c r="AC37" s="154">
        <f>SUM(AC4:AC35)</f>
        <v>0</v>
      </c>
      <c r="AD37" s="155"/>
      <c r="AE37" s="155"/>
      <c r="AF37" s="156"/>
      <c r="AG37" s="152">
        <f>SUM(AG4:AG35)</f>
        <v>0</v>
      </c>
      <c r="AH37" s="153">
        <f>SUM(AH4:AH35)</f>
        <v>0</v>
      </c>
      <c r="AI37" s="153">
        <f>SUM(AI4:AI35)</f>
        <v>0</v>
      </c>
      <c r="AJ37" s="154">
        <f>SUM(AJ4:AJ35)</f>
        <v>0</v>
      </c>
      <c r="AK37" s="155"/>
      <c r="AL37" s="155"/>
      <c r="AM37" s="155"/>
      <c r="AN37" s="152">
        <f>SUM(AN4:AN35)</f>
        <v>0</v>
      </c>
      <c r="AO37" s="153">
        <f>SUM(AO4:AO35)</f>
        <v>0</v>
      </c>
      <c r="AP37" s="153">
        <f>SUM(AP4:AP35)</f>
        <v>0</v>
      </c>
      <c r="AQ37" s="154">
        <f>SUM(AQ4:AQ35)</f>
        <v>0</v>
      </c>
    </row>
    <row r="38" spans="1:43" s="207" customFormat="1" ht="18" customHeight="1" thickBot="1">
      <c r="A38" s="34" t="s">
        <v>28</v>
      </c>
      <c r="B38" s="199"/>
      <c r="C38" s="199"/>
      <c r="D38" s="204"/>
      <c r="E38" s="200">
        <f>E37/('Нормы по школам'!B38/100*25)*100</f>
        <v>0</v>
      </c>
      <c r="F38" s="201">
        <f>F37/('Нормы по школам'!B39/100*25)*100</f>
        <v>0</v>
      </c>
      <c r="G38" s="201">
        <f>G37/('Нормы по школам'!B40/100*25)*100</f>
        <v>0</v>
      </c>
      <c r="H38" s="202">
        <f>H37/('Нормы по школам'!B41/100*25)*100</f>
        <v>0</v>
      </c>
      <c r="I38" s="199"/>
      <c r="J38" s="199"/>
      <c r="K38" s="204"/>
      <c r="L38" s="200">
        <f>L37/('Нормы по школам'!H38/100*25)*100</f>
        <v>0</v>
      </c>
      <c r="M38" s="201">
        <f>M37/('Нормы по школам'!H39/100*25)*100</f>
        <v>0</v>
      </c>
      <c r="N38" s="201">
        <f>N37/('Нормы по школам'!H40/100*25)*100</f>
        <v>0</v>
      </c>
      <c r="O38" s="202">
        <f>O37/('Нормы по школам'!H41/100*25)*100</f>
        <v>0</v>
      </c>
      <c r="P38" s="199"/>
      <c r="Q38" s="199"/>
      <c r="R38" s="204"/>
      <c r="S38" s="200">
        <f>S37/('Нормы по школам'!B38/100*35)*100</f>
        <v>0</v>
      </c>
      <c r="T38" s="201">
        <f>T37/('Нормы по школам'!B39/100*35)*100</f>
        <v>0</v>
      </c>
      <c r="U38" s="201">
        <f>U37/('Нормы по школам'!B40/100*35)*100</f>
        <v>0</v>
      </c>
      <c r="V38" s="202">
        <f>V37/('Нормы по школам'!B41/100*35)*100</f>
        <v>0</v>
      </c>
      <c r="W38" s="197"/>
      <c r="X38" s="197"/>
      <c r="Y38" s="198"/>
      <c r="Z38" s="200">
        <f>Z37/('Нормы по школам'!H38/100*35)*100</f>
        <v>0</v>
      </c>
      <c r="AA38" s="201">
        <f>AA37/('Нормы по школам'!H39/100*35)*100</f>
        <v>0</v>
      </c>
      <c r="AB38" s="201">
        <f>AB37/('Нормы по школам'!H40/100*35)*100</f>
        <v>0</v>
      </c>
      <c r="AC38" s="202">
        <f>AC37/('Нормы по школам'!H41/100*35)*100</f>
        <v>0</v>
      </c>
      <c r="AD38" s="203"/>
      <c r="AE38" s="203"/>
      <c r="AF38" s="203"/>
      <c r="AG38" s="200">
        <f>AG37/('Нормы по школам'!B38/100*60)*100</f>
        <v>0</v>
      </c>
      <c r="AH38" s="201">
        <f>AH37/('Нормы по школам'!B39/100*60)*100</f>
        <v>0</v>
      </c>
      <c r="AI38" s="201">
        <f>AI37/('Нормы по школам'!B40/100*60)*100</f>
        <v>0</v>
      </c>
      <c r="AJ38" s="202">
        <f>AJ37/('Нормы по школам'!B41/100*60)*100</f>
        <v>0</v>
      </c>
      <c r="AK38" s="203"/>
      <c r="AL38" s="203"/>
      <c r="AM38" s="203"/>
      <c r="AN38" s="200">
        <f>AN37/('Нормы по школам'!H38/100*60)*100</f>
        <v>0</v>
      </c>
      <c r="AO38" s="201">
        <f>AO37/('Нормы по школам'!H39/100*60)*100</f>
        <v>0</v>
      </c>
      <c r="AP38" s="201">
        <f>AP37/('Нормы по школам'!H40/100*60)*100</f>
        <v>0</v>
      </c>
      <c r="AQ38" s="202">
        <f>AQ37/('Нормы по школам'!H41/100*60)*100</f>
        <v>0</v>
      </c>
    </row>
    <row r="39" spans="1:15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15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15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15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15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15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4.25">
      <c r="A45" s="34"/>
      <c r="I45" s="31"/>
      <c r="J45" s="31"/>
      <c r="K45" s="31"/>
      <c r="L45" s="31"/>
      <c r="M45" s="31"/>
      <c r="N45" s="31"/>
      <c r="O45" s="31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  <row r="60" ht="14.25">
      <c r="A60" s="34"/>
    </row>
    <row r="61" ht="14.25">
      <c r="A61" s="34"/>
    </row>
    <row r="62" ht="14.25">
      <c r="A62" s="34"/>
    </row>
    <row r="63" ht="14.25">
      <c r="A63" s="34"/>
    </row>
    <row r="64" ht="14.25">
      <c r="A64" s="34"/>
    </row>
    <row r="65" ht="14.25">
      <c r="A65" s="34"/>
    </row>
    <row r="66" ht="14.25">
      <c r="A66" s="34"/>
    </row>
    <row r="67" ht="14.25">
      <c r="A67" s="34"/>
    </row>
    <row r="68" ht="14.25">
      <c r="A68" s="34"/>
    </row>
    <row r="69" ht="14.25">
      <c r="A69" s="34"/>
    </row>
    <row r="70" ht="14.25">
      <c r="A70" s="34"/>
    </row>
    <row r="71" ht="14.25">
      <c r="A71" s="34"/>
    </row>
    <row r="72" ht="12.75">
      <c r="A72" s="35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rintOptions/>
  <pageMargins left="0.2362204724409449" right="0.2755905511811024" top="0.1968503937007874" bottom="0.15748031496062992" header="0" footer="0"/>
  <pageSetup horizontalDpi="360" verticalDpi="36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84" zoomScalePageLayoutView="0" workbookViewId="0" topLeftCell="A1">
      <pane xSplit="1" ySplit="1" topLeftCell="B2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B5" sqref="B5"/>
    </sheetView>
  </sheetViews>
  <sheetFormatPr defaultColWidth="9.140625" defaultRowHeight="12.75"/>
  <cols>
    <col min="1" max="1" width="29.28125" style="26" customWidth="1"/>
    <col min="2" max="2" width="7.421875" style="26" customWidth="1"/>
    <col min="3" max="3" width="7.140625" style="26" customWidth="1"/>
    <col min="4" max="4" width="7.57421875" style="26" customWidth="1"/>
    <col min="5" max="5" width="7.140625" style="26" customWidth="1"/>
    <col min="6" max="6" width="7.00390625" style="26" customWidth="1"/>
    <col min="7" max="7" width="10.140625" style="26" customWidth="1"/>
    <col min="8" max="8" width="13.57421875" style="26" customWidth="1"/>
    <col min="9" max="9" width="7.421875" style="26" customWidth="1"/>
    <col min="10" max="10" width="6.8515625" style="26" customWidth="1"/>
    <col min="11" max="11" width="7.57421875" style="26" customWidth="1"/>
    <col min="12" max="12" width="7.28125" style="26" customWidth="1"/>
    <col min="13" max="13" width="6.8515625" style="26" customWidth="1"/>
    <col min="14" max="14" width="10.140625" style="26" customWidth="1"/>
    <col min="15" max="15" width="13.421875" style="26" customWidth="1"/>
    <col min="16" max="16" width="7.421875" style="26" customWidth="1"/>
    <col min="17" max="17" width="7.28125" style="26" customWidth="1"/>
    <col min="18" max="18" width="7.421875" style="26" customWidth="1"/>
    <col min="19" max="20" width="7.140625" style="26" customWidth="1"/>
    <col min="21" max="21" width="10.140625" style="26" customWidth="1"/>
    <col min="22" max="22" width="13.421875" style="26" customWidth="1"/>
    <col min="23" max="23" width="7.421875" style="26" customWidth="1"/>
    <col min="24" max="24" width="7.140625" style="26" customWidth="1"/>
    <col min="25" max="25" width="7.57421875" style="26" customWidth="1"/>
    <col min="26" max="26" width="7.28125" style="26" customWidth="1"/>
    <col min="27" max="27" width="7.140625" style="26" customWidth="1"/>
    <col min="28" max="28" width="10.28125" style="26" customWidth="1"/>
    <col min="29" max="29" width="13.57421875" style="26" customWidth="1"/>
    <col min="30" max="30" width="7.421875" style="26" customWidth="1"/>
    <col min="31" max="31" width="6.8515625" style="26" customWidth="1"/>
    <col min="32" max="32" width="7.7109375" style="26" customWidth="1"/>
    <col min="33" max="33" width="7.28125" style="26" customWidth="1"/>
    <col min="34" max="34" width="7.00390625" style="26" customWidth="1"/>
    <col min="35" max="35" width="10.140625" style="26" customWidth="1"/>
    <col min="36" max="36" width="13.7109375" style="26" customWidth="1"/>
    <col min="37" max="37" width="7.421875" style="26" customWidth="1"/>
    <col min="38" max="38" width="6.8515625" style="26" customWidth="1"/>
    <col min="39" max="39" width="8.140625" style="26" customWidth="1"/>
    <col min="40" max="40" width="7.28125" style="26" customWidth="1"/>
    <col min="41" max="41" width="7.00390625" style="26" customWidth="1"/>
    <col min="42" max="42" width="10.140625" style="26" customWidth="1"/>
    <col min="43" max="43" width="13.421875" style="26" customWidth="1"/>
    <col min="44" max="16384" width="9.140625" style="26" customWidth="1"/>
  </cols>
  <sheetData>
    <row r="1" spans="1:43" s="24" customFormat="1" ht="15.75" customHeight="1" thickBot="1">
      <c r="A1" s="37" t="s">
        <v>53</v>
      </c>
      <c r="B1" s="237" t="s">
        <v>38</v>
      </c>
      <c r="C1" s="238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263" t="str">
        <f>B1</f>
        <v>(УЧРЕЖДЕНИЕ)</v>
      </c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40"/>
      <c r="AD1" s="260" t="str">
        <f>B1</f>
        <v>(УЧРЕЖДЕНИЕ)</v>
      </c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2"/>
    </row>
    <row r="2" spans="1:43" s="24" customFormat="1" ht="15" customHeight="1">
      <c r="A2" s="247" t="s">
        <v>0</v>
      </c>
      <c r="B2" s="249" t="s">
        <v>75</v>
      </c>
      <c r="C2" s="250"/>
      <c r="D2" s="250"/>
      <c r="E2" s="250"/>
      <c r="F2" s="250"/>
      <c r="G2" s="250"/>
      <c r="H2" s="251"/>
      <c r="I2" s="252" t="s">
        <v>80</v>
      </c>
      <c r="J2" s="253"/>
      <c r="K2" s="254"/>
      <c r="L2" s="254"/>
      <c r="M2" s="254"/>
      <c r="N2" s="254"/>
      <c r="O2" s="255"/>
      <c r="P2" s="249" t="s">
        <v>76</v>
      </c>
      <c r="Q2" s="250"/>
      <c r="R2" s="250"/>
      <c r="S2" s="250"/>
      <c r="T2" s="250"/>
      <c r="U2" s="250"/>
      <c r="V2" s="251"/>
      <c r="W2" s="252" t="s">
        <v>77</v>
      </c>
      <c r="X2" s="253"/>
      <c r="Y2" s="254"/>
      <c r="Z2" s="254"/>
      <c r="AA2" s="254"/>
      <c r="AB2" s="254"/>
      <c r="AC2" s="255"/>
      <c r="AD2" s="249" t="s">
        <v>78</v>
      </c>
      <c r="AE2" s="250"/>
      <c r="AF2" s="250"/>
      <c r="AG2" s="250"/>
      <c r="AH2" s="250"/>
      <c r="AI2" s="250"/>
      <c r="AJ2" s="251"/>
      <c r="AK2" s="252" t="s">
        <v>79</v>
      </c>
      <c r="AL2" s="253"/>
      <c r="AM2" s="254"/>
      <c r="AN2" s="254"/>
      <c r="AO2" s="254"/>
      <c r="AP2" s="254"/>
      <c r="AQ2" s="255"/>
    </row>
    <row r="3" spans="1:43" s="25" customFormat="1" ht="30" customHeight="1" thickBot="1">
      <c r="A3" s="248"/>
      <c r="B3" s="73" t="s">
        <v>31</v>
      </c>
      <c r="C3" s="109" t="s">
        <v>48</v>
      </c>
      <c r="D3" s="74" t="s">
        <v>28</v>
      </c>
      <c r="E3" s="74" t="s">
        <v>1</v>
      </c>
      <c r="F3" s="74" t="s">
        <v>2</v>
      </c>
      <c r="G3" s="74" t="s">
        <v>3</v>
      </c>
      <c r="H3" s="110" t="s">
        <v>4</v>
      </c>
      <c r="I3" s="129" t="s">
        <v>31</v>
      </c>
      <c r="J3" s="130" t="s">
        <v>48</v>
      </c>
      <c r="K3" s="131" t="s">
        <v>28</v>
      </c>
      <c r="L3" s="131" t="s">
        <v>1</v>
      </c>
      <c r="M3" s="131" t="s">
        <v>2</v>
      </c>
      <c r="N3" s="131" t="s">
        <v>3</v>
      </c>
      <c r="O3" s="132" t="s">
        <v>4</v>
      </c>
      <c r="P3" s="129" t="s">
        <v>31</v>
      </c>
      <c r="Q3" s="130" t="s">
        <v>48</v>
      </c>
      <c r="R3" s="131" t="s">
        <v>28</v>
      </c>
      <c r="S3" s="131" t="s">
        <v>1</v>
      </c>
      <c r="T3" s="131" t="s">
        <v>2</v>
      </c>
      <c r="U3" s="131" t="s">
        <v>3</v>
      </c>
      <c r="V3" s="132" t="s">
        <v>4</v>
      </c>
      <c r="W3" s="129" t="s">
        <v>31</v>
      </c>
      <c r="X3" s="130" t="s">
        <v>48</v>
      </c>
      <c r="Y3" s="131" t="s">
        <v>28</v>
      </c>
      <c r="Z3" s="131" t="s">
        <v>1</v>
      </c>
      <c r="AA3" s="131" t="s">
        <v>2</v>
      </c>
      <c r="AB3" s="131" t="s">
        <v>3</v>
      </c>
      <c r="AC3" s="132" t="s">
        <v>4</v>
      </c>
      <c r="AD3" s="129" t="s">
        <v>31</v>
      </c>
      <c r="AE3" s="130" t="s">
        <v>48</v>
      </c>
      <c r="AF3" s="131" t="s">
        <v>28</v>
      </c>
      <c r="AG3" s="131" t="s">
        <v>1</v>
      </c>
      <c r="AH3" s="131" t="s">
        <v>2</v>
      </c>
      <c r="AI3" s="131" t="s">
        <v>3</v>
      </c>
      <c r="AJ3" s="132" t="s">
        <v>4</v>
      </c>
      <c r="AK3" s="73" t="s">
        <v>31</v>
      </c>
      <c r="AL3" s="109" t="s">
        <v>48</v>
      </c>
      <c r="AM3" s="74" t="s">
        <v>28</v>
      </c>
      <c r="AN3" s="74" t="s">
        <v>1</v>
      </c>
      <c r="AO3" s="74" t="s">
        <v>2</v>
      </c>
      <c r="AP3" s="74" t="s">
        <v>3</v>
      </c>
      <c r="AQ3" s="110" t="s">
        <v>4</v>
      </c>
    </row>
    <row r="4" spans="1:43" ht="15" customHeight="1">
      <c r="A4" s="169" t="s">
        <v>6</v>
      </c>
      <c r="B4" s="101"/>
      <c r="C4" s="117">
        <f>B4</f>
        <v>0</v>
      </c>
      <c r="D4" s="168">
        <f>C4/('Нормы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101"/>
      <c r="J4" s="117">
        <f>I4</f>
        <v>0</v>
      </c>
      <c r="K4" s="168">
        <f>J4/('Нормы по школам'!I5/100*25)*100</f>
        <v>0</v>
      </c>
      <c r="L4" s="77">
        <f>J4*'Нормы по школам'!J5/'Нормы по школам'!I5</f>
        <v>0</v>
      </c>
      <c r="M4" s="77">
        <f>J4*'Нормы по школам'!K5/'Нормы по школам'!I5</f>
        <v>0</v>
      </c>
      <c r="N4" s="77">
        <f>J4*'Нормы по школам'!L5/'Нормы по школам'!I5</f>
        <v>0</v>
      </c>
      <c r="O4" s="78">
        <f>J4*'Нормы по школам'!M5/'Нормы по школам'!I5</f>
        <v>0</v>
      </c>
      <c r="P4" s="162"/>
      <c r="Q4" s="163">
        <f>P4</f>
        <v>0</v>
      </c>
      <c r="R4" s="164">
        <f>Q4/('Нормы по школам'!C5/100*35)*100</f>
        <v>0</v>
      </c>
      <c r="S4" s="165">
        <f>Q4*'Нормы по школам'!D5/'Нормы по школам'!C5</f>
        <v>0</v>
      </c>
      <c r="T4" s="165">
        <f>Q4*'Нормы по школам'!E5/'Нормы по школам'!C5</f>
        <v>0</v>
      </c>
      <c r="U4" s="165">
        <f>Q4*'Нормы по школам'!F5/'Нормы по школам'!C5</f>
        <v>0</v>
      </c>
      <c r="V4" s="166">
        <f>Q4*'Нормы по школам'!G5/'Нормы по школам'!C5</f>
        <v>0</v>
      </c>
      <c r="W4" s="123"/>
      <c r="X4" s="127">
        <f>W4</f>
        <v>0</v>
      </c>
      <c r="Y4" s="168">
        <f>X4/('Нормы по школам'!I5/100*35)*100</f>
        <v>0</v>
      </c>
      <c r="Z4" s="77">
        <f>X4*'Нормы по школам'!J5/'Нормы по школам'!I5</f>
        <v>0</v>
      </c>
      <c r="AA4" s="77">
        <f>X4*'Нормы по школам'!K5/'Нормы по школам'!I5</f>
        <v>0</v>
      </c>
      <c r="AB4" s="77">
        <f>X4*'Нормы по школам'!L5/'Нормы по школам'!I5</f>
        <v>0</v>
      </c>
      <c r="AC4" s="78">
        <f>X4*'Нормы по школам'!M5/'Нормы по школам'!I5</f>
        <v>0</v>
      </c>
      <c r="AD4" s="120"/>
      <c r="AE4" s="117">
        <f>AD4</f>
        <v>0</v>
      </c>
      <c r="AF4" s="168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20"/>
      <c r="AL4" s="117">
        <f>AK4</f>
        <v>0</v>
      </c>
      <c r="AM4" s="168">
        <f>AL4/('Нормы по школам'!I5/100*60)*100</f>
        <v>0</v>
      </c>
      <c r="AN4" s="77">
        <f>AL4*'Нормы по школам'!J5/'Нормы по школам'!I5</f>
        <v>0</v>
      </c>
      <c r="AO4" s="77">
        <f>AL4*'Нормы по школам'!K5/'Нормы по школам'!I5</f>
        <v>0</v>
      </c>
      <c r="AP4" s="77">
        <f>AL4*'Нормы по школам'!L5/'Нормы по школам'!I5</f>
        <v>0</v>
      </c>
      <c r="AQ4" s="78">
        <f>AL4*'Нормы по школам'!M5/'Нормы по школам'!I5</f>
        <v>0</v>
      </c>
    </row>
    <row r="5" spans="1:43" ht="15" customHeight="1">
      <c r="A5" s="170" t="s">
        <v>5</v>
      </c>
      <c r="B5" s="167"/>
      <c r="C5" s="118">
        <f>B5</f>
        <v>0</v>
      </c>
      <c r="D5" s="114">
        <f>C5/('Нормы по школам'!C6/100*25)*100</f>
        <v>0</v>
      </c>
      <c r="E5" s="79">
        <f>C5*'Нормы по школам'!D6/'Нормы по школам'!C6</f>
        <v>0</v>
      </c>
      <c r="F5" s="79">
        <f>C5*'Нормы по школам'!E6/'Нормы по школам'!C6</f>
        <v>0</v>
      </c>
      <c r="G5" s="79">
        <f>C5*'Нормы по школам'!F6/'Нормы по школам'!C6</f>
        <v>0</v>
      </c>
      <c r="H5" s="80">
        <f>C5*'Нормы по школам'!G6/'Нормы по школам'!C6</f>
        <v>0</v>
      </c>
      <c r="I5" s="102"/>
      <c r="J5" s="118">
        <f>I5</f>
        <v>0</v>
      </c>
      <c r="K5" s="114">
        <f>J5/('Нормы по школам'!I6/100*25)*100</f>
        <v>0</v>
      </c>
      <c r="L5" s="81">
        <f>J5*'Нормы по школам'!J6/'Нормы по школам'!I6</f>
        <v>0</v>
      </c>
      <c r="M5" s="81">
        <f>J5*'Нормы по школам'!K6/'Нормы по школам'!I6</f>
        <v>0</v>
      </c>
      <c r="N5" s="81">
        <f>J5*'Нормы по школам'!L6/'Нормы по школам'!I6</f>
        <v>0</v>
      </c>
      <c r="O5" s="82">
        <f>J5*'Нормы по школам'!M6/'Нормы по школам'!I6</f>
        <v>0</v>
      </c>
      <c r="P5" s="124"/>
      <c r="Q5" s="118">
        <f>P5</f>
        <v>0</v>
      </c>
      <c r="R5" s="114">
        <f>Q5/('Нормы по школам'!C6/100*35)*100</f>
        <v>0</v>
      </c>
      <c r="S5" s="79">
        <f>Q5*'Нормы по школам'!D6/'Нормы по школам'!C6</f>
        <v>0</v>
      </c>
      <c r="T5" s="79">
        <f>Q5*'Нормы по школам'!E6/'Нормы по школам'!C6</f>
        <v>0</v>
      </c>
      <c r="U5" s="79">
        <f>Q5*'Нормы по школам'!F6/'Нормы по школам'!C6</f>
        <v>0</v>
      </c>
      <c r="V5" s="80">
        <f>Q5*'Нормы по школам'!G6/'Нормы по школам'!C6</f>
        <v>0</v>
      </c>
      <c r="W5" s="124"/>
      <c r="X5" s="126">
        <f>W5</f>
        <v>0</v>
      </c>
      <c r="Y5" s="114">
        <f>X5/('Нормы по школам'!I6/100*35)*100</f>
        <v>0</v>
      </c>
      <c r="Z5" s="81">
        <f>X5*'Нормы по школам'!J6/'Нормы по школам'!I6</f>
        <v>0</v>
      </c>
      <c r="AA5" s="81">
        <f>X5*'Нормы по школам'!K6/'Нормы по школам'!I6</f>
        <v>0</v>
      </c>
      <c r="AB5" s="81">
        <f>X5*'Нормы по школам'!L6/'Нормы по школам'!I6</f>
        <v>0</v>
      </c>
      <c r="AC5" s="82">
        <f>X5*'Нормы по школам'!M6/'Нормы по школам'!I6</f>
        <v>0</v>
      </c>
      <c r="AD5" s="121"/>
      <c r="AE5" s="118">
        <f>AD5</f>
        <v>0</v>
      </c>
      <c r="AF5" s="114">
        <f>AE5/('Нормы по школам'!C6/100*60)*100</f>
        <v>0</v>
      </c>
      <c r="AG5" s="79">
        <f>AE5*'Нормы по школам'!D6/'Нормы по школам'!C6</f>
        <v>0</v>
      </c>
      <c r="AH5" s="79">
        <f>AE5*'Нормы по школам'!E6/'Нормы по школам'!C6</f>
        <v>0</v>
      </c>
      <c r="AI5" s="79">
        <f>AE5*'Нормы по школам'!F6/'Нормы по школам'!C6</f>
        <v>0</v>
      </c>
      <c r="AJ5" s="80">
        <f>AE5*'Нормы по школам'!G6/'Нормы по школам'!C6</f>
        <v>0</v>
      </c>
      <c r="AK5" s="121"/>
      <c r="AL5" s="118">
        <f>AK5</f>
        <v>0</v>
      </c>
      <c r="AM5" s="114">
        <f>AL5/('Нормы по школам'!I6/100*60)*100</f>
        <v>0</v>
      </c>
      <c r="AN5" s="81">
        <f>AL5*'Нормы по школам'!J6/'Нормы по школам'!I6</f>
        <v>0</v>
      </c>
      <c r="AO5" s="81">
        <f>AL5*'Нормы по школам'!K6/'Нормы по школам'!I6</f>
        <v>0</v>
      </c>
      <c r="AP5" s="81">
        <f>AL5*'Нормы по школам'!L6/'Нормы по школам'!I6</f>
        <v>0</v>
      </c>
      <c r="AQ5" s="82">
        <f>AL5*'Нормы по школам'!M6/'Нормы по школам'!I6</f>
        <v>0</v>
      </c>
    </row>
    <row r="6" spans="1:43" ht="15" customHeight="1">
      <c r="A6" s="170" t="s">
        <v>7</v>
      </c>
      <c r="B6" s="102"/>
      <c r="C6" s="118">
        <f aca="true" t="shared" si="0" ref="C6:C34">B6</f>
        <v>0</v>
      </c>
      <c r="D6" s="114">
        <f>C6/('Нормы по школам'!C7/100*25)*100</f>
        <v>0</v>
      </c>
      <c r="E6" s="79">
        <f>C6*'Нормы по школам'!D7/'Нормы по школам'!C7</f>
        <v>0</v>
      </c>
      <c r="F6" s="79">
        <f>C6*'Нормы по школам'!E7/'Нормы по школам'!C7</f>
        <v>0</v>
      </c>
      <c r="G6" s="79">
        <f>C6*'Нормы по школам'!F7/'Нормы по школам'!C7</f>
        <v>0</v>
      </c>
      <c r="H6" s="80">
        <f>C6*'Нормы по школам'!G7/'Нормы по школам'!C7</f>
        <v>0</v>
      </c>
      <c r="I6" s="102"/>
      <c r="J6" s="118">
        <f aca="true" t="shared" si="1" ref="J6:J34">I6</f>
        <v>0</v>
      </c>
      <c r="K6" s="114">
        <f>J6/('Нормы по школам'!I7/100*25)*100</f>
        <v>0</v>
      </c>
      <c r="L6" s="81">
        <f>J6*'Нормы по школам'!J7/'Нормы по школам'!I7</f>
        <v>0</v>
      </c>
      <c r="M6" s="81">
        <f>J6*'Нормы по школам'!K7/'Нормы по школам'!I7</f>
        <v>0</v>
      </c>
      <c r="N6" s="81">
        <f>J6*'Нормы по школам'!L7/'Нормы по школам'!I7</f>
        <v>0</v>
      </c>
      <c r="O6" s="82">
        <f>J6*'Нормы по школам'!M7/'Нормы по школам'!I7</f>
        <v>0</v>
      </c>
      <c r="P6" s="124"/>
      <c r="Q6" s="118">
        <f>P6</f>
        <v>0</v>
      </c>
      <c r="R6" s="114">
        <f>Q6/('Нормы по школам'!C7/100*35)*100</f>
        <v>0</v>
      </c>
      <c r="S6" s="79">
        <f>Q6*'Нормы по школам'!D7/'Нормы по школам'!C7</f>
        <v>0</v>
      </c>
      <c r="T6" s="79">
        <f>Q6*'Нормы по школам'!E7/'Нормы по школам'!C7</f>
        <v>0</v>
      </c>
      <c r="U6" s="79">
        <f>Q6*'Нормы по школам'!F7/'Нормы по школам'!C7</f>
        <v>0</v>
      </c>
      <c r="V6" s="80">
        <f>Q6*'Нормы по школам'!G7/'Нормы по школам'!C7</f>
        <v>0</v>
      </c>
      <c r="W6" s="124"/>
      <c r="X6" s="126">
        <f aca="true" t="shared" si="2" ref="X6:X34">W6</f>
        <v>0</v>
      </c>
      <c r="Y6" s="114">
        <f>X6/('Нормы по школам'!I7/100*35)*100</f>
        <v>0</v>
      </c>
      <c r="Z6" s="81">
        <f>X6*'Нормы по школам'!J7/'Нормы по школам'!I7</f>
        <v>0</v>
      </c>
      <c r="AA6" s="81">
        <f>X6*'Нормы по школам'!K7/'Нормы по школам'!I7</f>
        <v>0</v>
      </c>
      <c r="AB6" s="81">
        <f>X6*'Нормы по школам'!L7/'Нормы по школам'!I7</f>
        <v>0</v>
      </c>
      <c r="AC6" s="82">
        <f>X6*'Нормы по школам'!M7/'Нормы по школам'!I7</f>
        <v>0</v>
      </c>
      <c r="AD6" s="121"/>
      <c r="AE6" s="118">
        <f>AD6</f>
        <v>0</v>
      </c>
      <c r="AF6" s="114">
        <f>AE6/('Нормы по школам'!C7/100*60)*100</f>
        <v>0</v>
      </c>
      <c r="AG6" s="79">
        <f>AE6*'Нормы по школам'!D7/'Нормы по школам'!C7</f>
        <v>0</v>
      </c>
      <c r="AH6" s="79">
        <f>AE6*'Нормы по школам'!E7/'Нормы по школам'!C7</f>
        <v>0</v>
      </c>
      <c r="AI6" s="79">
        <f>AE6*'Нормы по школам'!F7/'Нормы по школам'!C7</f>
        <v>0</v>
      </c>
      <c r="AJ6" s="80">
        <f>AE6*'Нормы по школам'!G7/'Нормы по школам'!C7</f>
        <v>0</v>
      </c>
      <c r="AK6" s="121"/>
      <c r="AL6" s="118">
        <f aca="true" t="shared" si="3" ref="AL6:AL34">AK6</f>
        <v>0</v>
      </c>
      <c r="AM6" s="114">
        <f>AL6/('Нормы по школам'!I7/100*60)*100</f>
        <v>0</v>
      </c>
      <c r="AN6" s="81">
        <f>AL6*'Нормы по школам'!J7/'Нормы по школам'!I7</f>
        <v>0</v>
      </c>
      <c r="AO6" s="81">
        <f>AL6*'Нормы по школам'!K7/'Нормы по школам'!I7</f>
        <v>0</v>
      </c>
      <c r="AP6" s="81">
        <f>AL6*'Нормы по школам'!L7/'Нормы по школам'!I7</f>
        <v>0</v>
      </c>
      <c r="AQ6" s="82">
        <f>AL6*'Нормы по школам'!M7/'Нормы по школам'!I7</f>
        <v>0</v>
      </c>
    </row>
    <row r="7" spans="1:43" ht="15" customHeight="1">
      <c r="A7" s="170" t="s">
        <v>39</v>
      </c>
      <c r="B7" s="102"/>
      <c r="C7" s="118">
        <f t="shared" si="0"/>
        <v>0</v>
      </c>
      <c r="D7" s="114">
        <f>C7/('Нормы по школам'!C8/100*25)*100</f>
        <v>0</v>
      </c>
      <c r="E7" s="79">
        <f>C7*'Нормы по школам'!D8/'Нормы по школам'!C8</f>
        <v>0</v>
      </c>
      <c r="F7" s="79">
        <f>C7*'Нормы по школам'!E8/'Нормы по школам'!C8</f>
        <v>0</v>
      </c>
      <c r="G7" s="79">
        <f>C7*'Нормы по школам'!F8/'Нормы по школам'!C8</f>
        <v>0</v>
      </c>
      <c r="H7" s="80">
        <f>C7*'Нормы по школам'!G8/'Нормы по школам'!C8</f>
        <v>0</v>
      </c>
      <c r="I7" s="102"/>
      <c r="J7" s="118">
        <f t="shared" si="1"/>
        <v>0</v>
      </c>
      <c r="K7" s="114">
        <f>J7/('Нормы по школам'!I8/100*25)*100</f>
        <v>0</v>
      </c>
      <c r="L7" s="81">
        <f>J7*'Нормы по школам'!J8/'Нормы по школам'!I8</f>
        <v>0</v>
      </c>
      <c r="M7" s="81">
        <f>J7*'Нормы по школам'!K8/'Нормы по школам'!I8</f>
        <v>0</v>
      </c>
      <c r="N7" s="81">
        <f>J7*'Нормы по школам'!L8/'Нормы по школам'!I8</f>
        <v>0</v>
      </c>
      <c r="O7" s="82">
        <f>J7*'Нормы по школам'!M8/'Нормы по школам'!I8</f>
        <v>0</v>
      </c>
      <c r="P7" s="124"/>
      <c r="Q7" s="118">
        <f>P7</f>
        <v>0</v>
      </c>
      <c r="R7" s="114">
        <f>Q7/('Нормы по школам'!C8/100*35)*100</f>
        <v>0</v>
      </c>
      <c r="S7" s="79">
        <f>Q7*'Нормы по школам'!D8/'Нормы по школам'!C8</f>
        <v>0</v>
      </c>
      <c r="T7" s="79">
        <f>Q7*'Нормы по школам'!E8/'Нормы по школам'!C8</f>
        <v>0</v>
      </c>
      <c r="U7" s="79">
        <f>Q7*'Нормы по школам'!F8/'Нормы по школам'!C8</f>
        <v>0</v>
      </c>
      <c r="V7" s="80">
        <f>Q7*'Нормы по школам'!G8/'Нормы по школам'!C8</f>
        <v>0</v>
      </c>
      <c r="W7" s="124"/>
      <c r="X7" s="126">
        <f t="shared" si="2"/>
        <v>0</v>
      </c>
      <c r="Y7" s="114">
        <f>X7/('Нормы по школам'!I8/100*35)*100</f>
        <v>0</v>
      </c>
      <c r="Z7" s="81">
        <f>X7*'Нормы по школам'!J8/'Нормы по школам'!I8</f>
        <v>0</v>
      </c>
      <c r="AA7" s="81">
        <f>X7*'Нормы по школам'!K8/'Нормы по школам'!I8</f>
        <v>0</v>
      </c>
      <c r="AB7" s="81">
        <f>X7*'Нормы по школам'!L8/'Нормы по школам'!I8</f>
        <v>0</v>
      </c>
      <c r="AC7" s="82">
        <f>X7*'Нормы по школам'!M8/'Нормы по школам'!I8</f>
        <v>0</v>
      </c>
      <c r="AD7" s="121"/>
      <c r="AE7" s="118">
        <f>AD7</f>
        <v>0</v>
      </c>
      <c r="AF7" s="114">
        <f>AE7/('Нормы по школам'!C8/100*60)*100</f>
        <v>0</v>
      </c>
      <c r="AG7" s="79">
        <f>AE7*'Нормы по школам'!D8/'Нормы по школам'!C8</f>
        <v>0</v>
      </c>
      <c r="AH7" s="79">
        <f>AE7*'Нормы по школам'!E8/'Нормы по школам'!C8</f>
        <v>0</v>
      </c>
      <c r="AI7" s="79">
        <f>AE7*'Нормы по школам'!F8/'Нормы по школам'!C8</f>
        <v>0</v>
      </c>
      <c r="AJ7" s="80">
        <f>AE7*'Нормы по школам'!G8/'Нормы по школам'!C8</f>
        <v>0</v>
      </c>
      <c r="AK7" s="121"/>
      <c r="AL7" s="118">
        <f t="shared" si="3"/>
        <v>0</v>
      </c>
      <c r="AM7" s="114">
        <f>AL7/('Нормы по школам'!I8/100*60)*100</f>
        <v>0</v>
      </c>
      <c r="AN7" s="81">
        <f>AL7*'Нормы по школам'!J8/'Нормы по школам'!I8</f>
        <v>0</v>
      </c>
      <c r="AO7" s="81">
        <f>AL7*'Нормы по школам'!K8/'Нормы по школам'!I8</f>
        <v>0</v>
      </c>
      <c r="AP7" s="81">
        <f>AL7*'Нормы по школам'!L8/'Нормы по школам'!I8</f>
        <v>0</v>
      </c>
      <c r="AQ7" s="82">
        <f>AL7*'Нормы по школам'!M8/'Нормы по школам'!I8</f>
        <v>0</v>
      </c>
    </row>
    <row r="8" spans="1:43" ht="15" customHeight="1">
      <c r="A8" s="170" t="s">
        <v>40</v>
      </c>
      <c r="B8" s="102"/>
      <c r="C8" s="118">
        <f t="shared" si="0"/>
        <v>0</v>
      </c>
      <c r="D8" s="114">
        <f>C8/('Нормы по школам'!C9/100*25)*100</f>
        <v>0</v>
      </c>
      <c r="E8" s="79">
        <f>C8*'Нормы по школам'!D9/'Нормы по школам'!C9</f>
        <v>0</v>
      </c>
      <c r="F8" s="79">
        <f>C8*'Нормы по школам'!E9/'Нормы по школам'!C9</f>
        <v>0</v>
      </c>
      <c r="G8" s="79">
        <f>C8*'Нормы по школам'!F9/'Нормы по школам'!C9</f>
        <v>0</v>
      </c>
      <c r="H8" s="80">
        <f>C8*'Нормы по школам'!G9/'Нормы по школам'!C9</f>
        <v>0</v>
      </c>
      <c r="I8" s="102"/>
      <c r="J8" s="118">
        <f t="shared" si="1"/>
        <v>0</v>
      </c>
      <c r="K8" s="114">
        <f>J8/('Нормы по школам'!I9/100*25)*100</f>
        <v>0</v>
      </c>
      <c r="L8" s="81">
        <f>J8*'Нормы по школам'!J9/'Нормы по школам'!I9</f>
        <v>0</v>
      </c>
      <c r="M8" s="81">
        <f>J8*'Нормы по школам'!K9/'Нормы по школам'!I9</f>
        <v>0</v>
      </c>
      <c r="N8" s="81">
        <f>J8*'Нормы по школам'!L9/'Нормы по школам'!I9</f>
        <v>0</v>
      </c>
      <c r="O8" s="82">
        <f>J8*'Нормы по школам'!M9/'Нормы по школам'!I9</f>
        <v>0</v>
      </c>
      <c r="P8" s="124"/>
      <c r="Q8" s="118">
        <f>P8</f>
        <v>0</v>
      </c>
      <c r="R8" s="114">
        <f>Q8/('Нормы по школам'!C9/100*35)*100</f>
        <v>0</v>
      </c>
      <c r="S8" s="79">
        <f>Q8*'Нормы по школам'!D9/'Нормы по школам'!C9</f>
        <v>0</v>
      </c>
      <c r="T8" s="79">
        <f>Q8*'Нормы по школам'!E9/'Нормы по школам'!C9</f>
        <v>0</v>
      </c>
      <c r="U8" s="79">
        <f>Q8*'Нормы по школам'!F9/'Нормы по школам'!C9</f>
        <v>0</v>
      </c>
      <c r="V8" s="80">
        <f>Q8*'Нормы по школам'!G9/'Нормы по школам'!C9</f>
        <v>0</v>
      </c>
      <c r="W8" s="124"/>
      <c r="X8" s="126">
        <f t="shared" si="2"/>
        <v>0</v>
      </c>
      <c r="Y8" s="114">
        <f>X8/('Нормы по школам'!I9/100*35)*100</f>
        <v>0</v>
      </c>
      <c r="Z8" s="81">
        <f>X8*'Нормы по школам'!J9/'Нормы по школам'!I9</f>
        <v>0</v>
      </c>
      <c r="AA8" s="81">
        <f>X8*'Нормы по школам'!K9/'Нормы по школам'!I9</f>
        <v>0</v>
      </c>
      <c r="AB8" s="81">
        <f>X8*'Нормы по школам'!L9/'Нормы по школам'!I9</f>
        <v>0</v>
      </c>
      <c r="AC8" s="82">
        <f>X8*'Нормы по школам'!M9/'Нормы по школам'!I9</f>
        <v>0</v>
      </c>
      <c r="AD8" s="121"/>
      <c r="AE8" s="118">
        <f>AD8</f>
        <v>0</v>
      </c>
      <c r="AF8" s="114">
        <f>AE8/('Нормы по школам'!C9/100*60)*100</f>
        <v>0</v>
      </c>
      <c r="AG8" s="79">
        <f>AE8*'Нормы по школам'!D9/'Нормы по школам'!C9</f>
        <v>0</v>
      </c>
      <c r="AH8" s="79">
        <f>AE8*'Нормы по школам'!E9/'Нормы по школам'!C9</f>
        <v>0</v>
      </c>
      <c r="AI8" s="79">
        <f>AE8*'Нормы по школам'!F9/'Нормы по школам'!C9</f>
        <v>0</v>
      </c>
      <c r="AJ8" s="80">
        <f>AE8*'Нормы по школам'!G9/'Нормы по школам'!C9</f>
        <v>0</v>
      </c>
      <c r="AK8" s="121"/>
      <c r="AL8" s="118">
        <f t="shared" si="3"/>
        <v>0</v>
      </c>
      <c r="AM8" s="114">
        <f>AL8/('Нормы по школам'!I9/100*60)*100</f>
        <v>0</v>
      </c>
      <c r="AN8" s="81">
        <f>AL8*'Нормы по школам'!J9/'Нормы по школам'!I9</f>
        <v>0</v>
      </c>
      <c r="AO8" s="81">
        <f>AL8*'Нормы по школам'!K9/'Нормы по школам'!I9</f>
        <v>0</v>
      </c>
      <c r="AP8" s="81">
        <f>AL8*'Нормы по школам'!L9/'Нормы по школам'!I9</f>
        <v>0</v>
      </c>
      <c r="AQ8" s="82">
        <f>AL8*'Нормы по школам'!M9/'Нормы по школам'!I9</f>
        <v>0</v>
      </c>
    </row>
    <row r="9" spans="1:43" ht="15" customHeight="1">
      <c r="A9" s="170" t="s">
        <v>8</v>
      </c>
      <c r="B9" s="102"/>
      <c r="C9" s="118">
        <f>B9*'Нормы по школам'!C10/'Нормы по школам'!B10</f>
        <v>0</v>
      </c>
      <c r="D9" s="114">
        <f>C9/('Нормы по школам'!C10/100*25)*100</f>
        <v>0</v>
      </c>
      <c r="E9" s="79">
        <f>C9*'Нормы по школам'!D10/'Нормы по школам'!C10</f>
        <v>0</v>
      </c>
      <c r="F9" s="79">
        <f>C9*'Нормы по школам'!E10/'Нормы по школам'!C10</f>
        <v>0</v>
      </c>
      <c r="G9" s="79">
        <f>C9*'Нормы по школам'!F10/'Нормы по школам'!C10</f>
        <v>0</v>
      </c>
      <c r="H9" s="80">
        <f>C9*'Нормы по школам'!G10/'Нормы по школам'!C10</f>
        <v>0</v>
      </c>
      <c r="I9" s="102"/>
      <c r="J9" s="118">
        <f>I9*'Нормы по школам'!I10/'Нормы по школам'!H10</f>
        <v>0</v>
      </c>
      <c r="K9" s="114">
        <f>J9/('Нормы по школам'!I10/100*25)*100</f>
        <v>0</v>
      </c>
      <c r="L9" s="81">
        <f>J9*'Нормы по школам'!J10/'Нормы по школам'!I10</f>
        <v>0</v>
      </c>
      <c r="M9" s="81">
        <f>J9*'Нормы по школам'!K10/'Нормы по школам'!I10</f>
        <v>0</v>
      </c>
      <c r="N9" s="81">
        <f>J9*'Нормы по школам'!L10/'Нормы по школам'!I10</f>
        <v>0</v>
      </c>
      <c r="O9" s="82">
        <f>J9*'Нормы по школам'!M10/'Нормы по школам'!I10</f>
        <v>0</v>
      </c>
      <c r="P9" s="124"/>
      <c r="Q9" s="118">
        <f>P9*'Нормы по школам'!C10/'Нормы по школам'!B10</f>
        <v>0</v>
      </c>
      <c r="R9" s="114">
        <f>Q9/('Нормы по школам'!C10/100*35)*100</f>
        <v>0</v>
      </c>
      <c r="S9" s="79">
        <f>Q9*'Нормы по школам'!D10/'Нормы по школам'!C10</f>
        <v>0</v>
      </c>
      <c r="T9" s="79">
        <f>Q9*'Нормы по школам'!E10/'Нормы по школам'!C10</f>
        <v>0</v>
      </c>
      <c r="U9" s="79">
        <f>Q9*'Нормы по школам'!F10/'Нормы по школам'!C10</f>
        <v>0</v>
      </c>
      <c r="V9" s="80">
        <f>Q9*'Нормы по школам'!G10/'Нормы по школам'!C10</f>
        <v>0</v>
      </c>
      <c r="W9" s="124"/>
      <c r="X9" s="126">
        <f>W9*'Нормы по школам'!I10/'Нормы по школам'!H10</f>
        <v>0</v>
      </c>
      <c r="Y9" s="114">
        <f>X9/('Нормы по школам'!I10/100*35)*100</f>
        <v>0</v>
      </c>
      <c r="Z9" s="81">
        <f>X9*'Нормы по школам'!J10/'Нормы по школам'!I10</f>
        <v>0</v>
      </c>
      <c r="AA9" s="81">
        <f>X9*'Нормы по школам'!K10/'Нормы по школам'!I10</f>
        <v>0</v>
      </c>
      <c r="AB9" s="81">
        <f>X9*'Нормы по школам'!L10/'Нормы по школам'!I10</f>
        <v>0</v>
      </c>
      <c r="AC9" s="82">
        <f>X9*'Нормы по школам'!M10/'Нормы по школам'!I10</f>
        <v>0</v>
      </c>
      <c r="AD9" s="121"/>
      <c r="AE9" s="118">
        <f>AD9*'Нормы по школам'!C10/'Нормы по школам'!B10</f>
        <v>0</v>
      </c>
      <c r="AF9" s="114">
        <f>AE9/('Нормы по школам'!C10/100*60)*100</f>
        <v>0</v>
      </c>
      <c r="AG9" s="79">
        <f>AE9*'Нормы по школам'!D10/'Нормы по школам'!C10</f>
        <v>0</v>
      </c>
      <c r="AH9" s="79">
        <f>AE9*'Нормы по школам'!E10/'Нормы по школам'!C10</f>
        <v>0</v>
      </c>
      <c r="AI9" s="79">
        <f>AE9*'Нормы по школам'!F10/'Нормы по школам'!C10</f>
        <v>0</v>
      </c>
      <c r="AJ9" s="80">
        <f>AE9*'Нормы по школам'!G10/'Нормы по школам'!C10</f>
        <v>0</v>
      </c>
      <c r="AK9" s="121"/>
      <c r="AL9" s="118">
        <f>AK9*'Нормы по школам'!I10/'Нормы по школам'!H10</f>
        <v>0</v>
      </c>
      <c r="AM9" s="114">
        <f>AL9/('Нормы по школам'!I10/100*60)*100</f>
        <v>0</v>
      </c>
      <c r="AN9" s="81">
        <f>AL9*'Нормы по школам'!J10/'Нормы по школам'!I10</f>
        <v>0</v>
      </c>
      <c r="AO9" s="81">
        <f>AL9*'Нормы по школам'!K10/'Нормы по школам'!I10</f>
        <v>0</v>
      </c>
      <c r="AP9" s="81">
        <f>AL9*'Нормы по школам'!L10/'Нормы по школам'!I10</f>
        <v>0</v>
      </c>
      <c r="AQ9" s="82">
        <f>AL9*'Нормы по школам'!M10/'Нормы по школам'!I10</f>
        <v>0</v>
      </c>
    </row>
    <row r="10" spans="1:43" ht="15" customHeight="1">
      <c r="A10" s="170" t="s">
        <v>25</v>
      </c>
      <c r="B10" s="102"/>
      <c r="C10" s="118">
        <f>B10*'Нормы по школам'!C11/'Нормы по школам'!B11</f>
        <v>0</v>
      </c>
      <c r="D10" s="114">
        <f>C10/('Нормы по школам'!C11/100*25)*100</f>
        <v>0</v>
      </c>
      <c r="E10" s="79">
        <f>C10*'Нормы по школам'!D11/'Нормы по школам'!C11</f>
        <v>0</v>
      </c>
      <c r="F10" s="79">
        <f>C10*'Нормы по школам'!E11/'Нормы по школам'!C11</f>
        <v>0</v>
      </c>
      <c r="G10" s="79">
        <f>C10*'Нормы по школам'!F11/'Нормы по школам'!C11</f>
        <v>0</v>
      </c>
      <c r="H10" s="80">
        <f>C10*'Нормы по школам'!G11/'Нормы по школам'!C11</f>
        <v>0</v>
      </c>
      <c r="I10" s="102"/>
      <c r="J10" s="118">
        <f>I10*'Нормы по школам'!I11/'Нормы по школам'!H11</f>
        <v>0</v>
      </c>
      <c r="K10" s="114">
        <f>J10/('Нормы по школам'!I11/100*25)*100</f>
        <v>0</v>
      </c>
      <c r="L10" s="81">
        <f>J10*'Нормы по школам'!J11/'Нормы по школам'!I11</f>
        <v>0</v>
      </c>
      <c r="M10" s="81">
        <f>J10*'Нормы по школам'!K11/'Нормы по школам'!I11</f>
        <v>0</v>
      </c>
      <c r="N10" s="81">
        <f>J10*'Нормы по школам'!L11/'Нормы по школам'!I11</f>
        <v>0</v>
      </c>
      <c r="O10" s="82">
        <f>J10*'Нормы по школам'!M11/'Нормы по школам'!I11</f>
        <v>0</v>
      </c>
      <c r="P10" s="124"/>
      <c r="Q10" s="118">
        <f>P10*'Нормы по школам'!C11/'Нормы по школам'!B11</f>
        <v>0</v>
      </c>
      <c r="R10" s="114">
        <f>Q10/('Нормы по школам'!C11/100*35)*100</f>
        <v>0</v>
      </c>
      <c r="S10" s="79">
        <f>Q10*'Нормы по школам'!D11/'Нормы по школам'!C11</f>
        <v>0</v>
      </c>
      <c r="T10" s="79">
        <f>Q10*'Нормы по школам'!E11/'Нормы по школам'!C11</f>
        <v>0</v>
      </c>
      <c r="U10" s="79">
        <f>Q10*'Нормы по школам'!F11/'Нормы по школам'!C11</f>
        <v>0</v>
      </c>
      <c r="V10" s="80">
        <f>Q10*'Нормы по школам'!G11/'Нормы по школам'!C11</f>
        <v>0</v>
      </c>
      <c r="W10" s="124"/>
      <c r="X10" s="126">
        <f>W10*'Нормы по школам'!I11/'Нормы по школам'!H11</f>
        <v>0</v>
      </c>
      <c r="Y10" s="114">
        <f>X10/('Нормы по школам'!I11/100*35)*100</f>
        <v>0</v>
      </c>
      <c r="Z10" s="81">
        <f>X10*'Нормы по школам'!J11/'Нормы по школам'!I11</f>
        <v>0</v>
      </c>
      <c r="AA10" s="81">
        <f>X10*'Нормы по школам'!K11/'Нормы по школам'!I11</f>
        <v>0</v>
      </c>
      <c r="AB10" s="81">
        <f>X10*'Нормы по школам'!L11/'Нормы по школам'!I11</f>
        <v>0</v>
      </c>
      <c r="AC10" s="82">
        <f>X10*'Нормы по школам'!M11/'Нормы по школам'!I11</f>
        <v>0</v>
      </c>
      <c r="AD10" s="121"/>
      <c r="AE10" s="118">
        <f>AD10*'Нормы по школам'!C11/'Нормы по школам'!B11</f>
        <v>0</v>
      </c>
      <c r="AF10" s="114">
        <f>AE10/('Нормы по школам'!C11/100*60)*100</f>
        <v>0</v>
      </c>
      <c r="AG10" s="79">
        <f>AE10*'Нормы по школам'!D11/'Нормы по школам'!C11</f>
        <v>0</v>
      </c>
      <c r="AH10" s="79">
        <f>AE10*'Нормы по школам'!E11/'Нормы по школам'!C11</f>
        <v>0</v>
      </c>
      <c r="AI10" s="79">
        <f>AE10*'Нормы по школам'!F11/'Нормы по школам'!C11</f>
        <v>0</v>
      </c>
      <c r="AJ10" s="80">
        <f>AE10*'Нормы по школам'!G11/'Нормы по школам'!C11</f>
        <v>0</v>
      </c>
      <c r="AK10" s="121"/>
      <c r="AL10" s="118">
        <f>AK10*'Нормы по школам'!I11/'Нормы по школам'!H11</f>
        <v>0</v>
      </c>
      <c r="AM10" s="114">
        <f>AL10/('Нормы по школам'!I11/100*60)*100</f>
        <v>0</v>
      </c>
      <c r="AN10" s="81">
        <f>AL10*'Нормы по школам'!J11/'Нормы по школам'!I11</f>
        <v>0</v>
      </c>
      <c r="AO10" s="81">
        <f>AL10*'Нормы по школам'!K11/'Нормы по школам'!I11</f>
        <v>0</v>
      </c>
      <c r="AP10" s="81">
        <f>AL10*'Нормы по школам'!L11/'Нормы по школам'!I11</f>
        <v>0</v>
      </c>
      <c r="AQ10" s="82">
        <f>AL10*'Нормы по школам'!M11/'Нормы по школам'!I11</f>
        <v>0</v>
      </c>
    </row>
    <row r="11" spans="1:43" ht="15" customHeight="1">
      <c r="A11" s="170" t="s">
        <v>9</v>
      </c>
      <c r="B11" s="102"/>
      <c r="C11" s="118">
        <f>B11*'Нормы по школам'!C12/'Нормы по школам'!B12</f>
        <v>0</v>
      </c>
      <c r="D11" s="114">
        <f>C11/('Нормы по школам'!C12/100*25)*100</f>
        <v>0</v>
      </c>
      <c r="E11" s="79">
        <f>C11*'Нормы по школам'!D12/'Нормы по школам'!C12</f>
        <v>0</v>
      </c>
      <c r="F11" s="79">
        <f>C11*'Нормы по школам'!E12/'Нормы по школам'!C12</f>
        <v>0</v>
      </c>
      <c r="G11" s="79">
        <f>C11*'Нормы по школам'!F12/'Нормы по школам'!C12</f>
        <v>0</v>
      </c>
      <c r="H11" s="80">
        <f>C11*'Нормы по школам'!G12/'Нормы по школам'!C12</f>
        <v>0</v>
      </c>
      <c r="I11" s="102"/>
      <c r="J11" s="118">
        <f>I11*'Нормы по школам'!I12/'Нормы по школам'!H12</f>
        <v>0</v>
      </c>
      <c r="K11" s="114">
        <f>J11/('Нормы по школам'!I12/100*25)*100</f>
        <v>0</v>
      </c>
      <c r="L11" s="81">
        <f>J11*'Нормы по школам'!J12/'Нормы по школам'!I12</f>
        <v>0</v>
      </c>
      <c r="M11" s="81">
        <f>J11*'Нормы по школам'!K12/'Нормы по школам'!I12</f>
        <v>0</v>
      </c>
      <c r="N11" s="81">
        <f>J11*'Нормы по школам'!L12/'Нормы по школам'!I12</f>
        <v>0</v>
      </c>
      <c r="O11" s="82">
        <f>J11*'Нормы по школам'!M12/'Нормы по школам'!I12</f>
        <v>0</v>
      </c>
      <c r="P11" s="124"/>
      <c r="Q11" s="118">
        <f>P11*'Нормы по школам'!C12/'Нормы по школам'!B12</f>
        <v>0</v>
      </c>
      <c r="R11" s="114">
        <f>Q11/('Нормы по школам'!C12/100*35)*100</f>
        <v>0</v>
      </c>
      <c r="S11" s="79">
        <f>Q11*'Нормы по школам'!D12/'Нормы по школам'!C12</f>
        <v>0</v>
      </c>
      <c r="T11" s="79">
        <f>Q11*'Нормы по школам'!E12/'Нормы по школам'!C12</f>
        <v>0</v>
      </c>
      <c r="U11" s="79">
        <f>Q11*'Нормы по школам'!F12/'Нормы по школам'!C12</f>
        <v>0</v>
      </c>
      <c r="V11" s="80">
        <f>Q11*'Нормы по школам'!G12/'Нормы по школам'!C12</f>
        <v>0</v>
      </c>
      <c r="W11" s="124"/>
      <c r="X11" s="126">
        <f>W11*'Нормы по школам'!I12/'Нормы по школам'!H12</f>
        <v>0</v>
      </c>
      <c r="Y11" s="114">
        <f>X11/('Нормы по школам'!I12/100*35)*100</f>
        <v>0</v>
      </c>
      <c r="Z11" s="81">
        <f>X11*'Нормы по школам'!J12/'Нормы по школам'!I12</f>
        <v>0</v>
      </c>
      <c r="AA11" s="81">
        <f>X11*'Нормы по школам'!K12/'Нормы по школам'!I12</f>
        <v>0</v>
      </c>
      <c r="AB11" s="81">
        <f>X11*'Нормы по школам'!L12/'Нормы по школам'!I12</f>
        <v>0</v>
      </c>
      <c r="AC11" s="82">
        <f>X11*'Нормы по школам'!M12/'Нормы по школам'!I12</f>
        <v>0</v>
      </c>
      <c r="AD11" s="121"/>
      <c r="AE11" s="118">
        <f>AD11*'Нормы по школам'!C12/'Нормы по школам'!B12</f>
        <v>0</v>
      </c>
      <c r="AF11" s="114">
        <f>AE11/('Нормы по школам'!C12/100*60)*100</f>
        <v>0</v>
      </c>
      <c r="AG11" s="79">
        <f>AE11*'Нормы по школам'!D12/'Нормы по школам'!C12</f>
        <v>0</v>
      </c>
      <c r="AH11" s="79">
        <f>AE11*'Нормы по школам'!E12/'Нормы по школам'!C12</f>
        <v>0</v>
      </c>
      <c r="AI11" s="79">
        <f>AE11*'Нормы по школам'!F12/'Нормы по школам'!C12</f>
        <v>0</v>
      </c>
      <c r="AJ11" s="80">
        <f>AE11*'Нормы по школам'!G12/'Нормы по школам'!C12</f>
        <v>0</v>
      </c>
      <c r="AK11" s="121"/>
      <c r="AL11" s="118">
        <f>AK11*'Нормы по школам'!I12/'Нормы по школам'!H12</f>
        <v>0</v>
      </c>
      <c r="AM11" s="114">
        <f>AL11/('Нормы по школам'!I12/100*60)*100</f>
        <v>0</v>
      </c>
      <c r="AN11" s="81">
        <f>AL11*'Нормы по школам'!J12/'Нормы по школам'!I12</f>
        <v>0</v>
      </c>
      <c r="AO11" s="81">
        <f>AL11*'Нормы по школам'!K12/'Нормы по школам'!I12</f>
        <v>0</v>
      </c>
      <c r="AP11" s="81">
        <f>AL11*'Нормы по школам'!L12/'Нормы по школам'!I12</f>
        <v>0</v>
      </c>
      <c r="AQ11" s="82">
        <f>AL11*'Нормы по школам'!M12/'Нормы по школам'!I12</f>
        <v>0</v>
      </c>
    </row>
    <row r="12" spans="1:43" ht="15" customHeight="1">
      <c r="A12" s="170" t="s">
        <v>62</v>
      </c>
      <c r="B12" s="102"/>
      <c r="C12" s="118">
        <f t="shared" si="0"/>
        <v>0</v>
      </c>
      <c r="D12" s="114">
        <f>C12/('Нормы по школам'!C13/100*25)*100</f>
        <v>0</v>
      </c>
      <c r="E12" s="79">
        <f>C12*'Нормы по школам'!D13/'Нормы по школам'!C13</f>
        <v>0</v>
      </c>
      <c r="F12" s="79">
        <f>C12*'Нормы по школам'!E13/'Нормы по школам'!C13</f>
        <v>0</v>
      </c>
      <c r="G12" s="79">
        <f>C12*'Нормы по школам'!F13/'Нормы по школам'!C13</f>
        <v>0</v>
      </c>
      <c r="H12" s="80">
        <f>C12*'Нормы по школам'!G13/'Нормы по школам'!C13</f>
        <v>0</v>
      </c>
      <c r="I12" s="102"/>
      <c r="J12" s="118">
        <f t="shared" si="1"/>
        <v>0</v>
      </c>
      <c r="K12" s="114">
        <f>J12/('Нормы по школам'!I13/100*25)*100</f>
        <v>0</v>
      </c>
      <c r="L12" s="81">
        <f>J12*'Нормы по школам'!J13/'Нормы по школам'!I13</f>
        <v>0</v>
      </c>
      <c r="M12" s="81">
        <f>J12*'Нормы по школам'!K13/'Нормы по школам'!I13</f>
        <v>0</v>
      </c>
      <c r="N12" s="81">
        <f>J12*'Нормы по школам'!L13/'Нормы по школам'!I13</f>
        <v>0</v>
      </c>
      <c r="O12" s="82">
        <f>J12*'Нормы по школам'!M13/'Нормы по школам'!I13</f>
        <v>0</v>
      </c>
      <c r="P12" s="124"/>
      <c r="Q12" s="118">
        <f>P12</f>
        <v>0</v>
      </c>
      <c r="R12" s="114">
        <f>Q12/('Нормы по школам'!C13/100*35)*100</f>
        <v>0</v>
      </c>
      <c r="S12" s="79">
        <f>Q12*'Нормы по школам'!D13/'Нормы по школам'!C13</f>
        <v>0</v>
      </c>
      <c r="T12" s="79">
        <f>Q12*'Нормы по школам'!E13/'Нормы по школам'!C13</f>
        <v>0</v>
      </c>
      <c r="U12" s="79">
        <f>Q12*'Нормы по школам'!F13/'Нормы по школам'!C13</f>
        <v>0</v>
      </c>
      <c r="V12" s="80">
        <f>Q12*'Нормы по школам'!G13/'Нормы по школам'!C13</f>
        <v>0</v>
      </c>
      <c r="W12" s="124"/>
      <c r="X12" s="126">
        <f t="shared" si="2"/>
        <v>0</v>
      </c>
      <c r="Y12" s="114">
        <f>X12/('Нормы по школам'!I13/100*35)*100</f>
        <v>0</v>
      </c>
      <c r="Z12" s="81">
        <f>X12*'Нормы по школам'!J13/'Нормы по школам'!I13</f>
        <v>0</v>
      </c>
      <c r="AA12" s="81">
        <f>X12*'Нормы по школам'!K13/'Нормы по школам'!I13</f>
        <v>0</v>
      </c>
      <c r="AB12" s="81">
        <f>X12*'Нормы по школам'!L13/'Нормы по школам'!I13</f>
        <v>0</v>
      </c>
      <c r="AC12" s="82">
        <f>X12*'Нормы по школам'!M13/'Нормы по школам'!I13</f>
        <v>0</v>
      </c>
      <c r="AD12" s="121"/>
      <c r="AE12" s="118">
        <f>AD12</f>
        <v>0</v>
      </c>
      <c r="AF12" s="114">
        <f>AE12/('Нормы по школам'!C13/100*60)*100</f>
        <v>0</v>
      </c>
      <c r="AG12" s="79">
        <f>AE12*'Нормы по школам'!D13/'Нормы по школам'!C13</f>
        <v>0</v>
      </c>
      <c r="AH12" s="79">
        <f>AE12*'Нормы по школам'!E13/'Нормы по школам'!C13</f>
        <v>0</v>
      </c>
      <c r="AI12" s="79">
        <f>AE12*'Нормы по школам'!F13/'Нормы по школам'!C13</f>
        <v>0</v>
      </c>
      <c r="AJ12" s="80">
        <f>AE12*'Нормы по школам'!G13/'Нормы по школам'!C13</f>
        <v>0</v>
      </c>
      <c r="AK12" s="121"/>
      <c r="AL12" s="118">
        <f t="shared" si="3"/>
        <v>0</v>
      </c>
      <c r="AM12" s="114">
        <f>AL12/('Нормы по школам'!I13/100*60)*100</f>
        <v>0</v>
      </c>
      <c r="AN12" s="81">
        <f>AL12*'Нормы по школам'!J13/'Нормы по школам'!I13</f>
        <v>0</v>
      </c>
      <c r="AO12" s="81">
        <f>AL12*'Нормы по школам'!K13/'Нормы по школам'!I13</f>
        <v>0</v>
      </c>
      <c r="AP12" s="81">
        <f>AL12*'Нормы по школам'!L13/'Нормы по школам'!I13</f>
        <v>0</v>
      </c>
      <c r="AQ12" s="82">
        <f>AL12*'Нормы по школам'!M13/'Нормы по школам'!I13</f>
        <v>0</v>
      </c>
    </row>
    <row r="13" spans="1:43" ht="15" customHeight="1">
      <c r="A13" s="171" t="s">
        <v>74</v>
      </c>
      <c r="B13" s="102"/>
      <c r="C13" s="118">
        <f t="shared" si="0"/>
        <v>0</v>
      </c>
      <c r="D13" s="114">
        <f>C13/('Нормы по школам'!C14/100*25)*100</f>
        <v>0</v>
      </c>
      <c r="E13" s="79">
        <f>C13*'Нормы по школам'!D14/'Нормы по школам'!C14</f>
        <v>0</v>
      </c>
      <c r="F13" s="79">
        <f>C13*'Нормы по школам'!E14/'Нормы по школам'!C14</f>
        <v>0</v>
      </c>
      <c r="G13" s="79">
        <f>C13*'Нормы по школам'!F14/'Нормы по школам'!C14</f>
        <v>0</v>
      </c>
      <c r="H13" s="80">
        <f>C13*'Нормы по школам'!G14/'Нормы по школам'!C14</f>
        <v>0</v>
      </c>
      <c r="I13" s="102"/>
      <c r="J13" s="118">
        <f t="shared" si="1"/>
        <v>0</v>
      </c>
      <c r="K13" s="114">
        <f>J13/('Нормы по школам'!I14/100*25)*100</f>
        <v>0</v>
      </c>
      <c r="L13" s="81">
        <f>J13*'Нормы по школам'!J14/'Нормы по школам'!I14</f>
        <v>0</v>
      </c>
      <c r="M13" s="81">
        <f>J13*'Нормы по школам'!K14/'Нормы по школам'!I14</f>
        <v>0</v>
      </c>
      <c r="N13" s="81">
        <f>J13*'Нормы по школам'!L14/'Нормы по школам'!I14</f>
        <v>0</v>
      </c>
      <c r="O13" s="82">
        <f>J13*'Нормы по школам'!M14/'Нормы по школам'!I14</f>
        <v>0</v>
      </c>
      <c r="P13" s="124"/>
      <c r="Q13" s="118">
        <f>P13</f>
        <v>0</v>
      </c>
      <c r="R13" s="114">
        <f>Q13/('Нормы по школам'!C14/100*35)*100</f>
        <v>0</v>
      </c>
      <c r="S13" s="79">
        <f>Q13*'Нормы по школам'!D14/'Нормы по школам'!C14</f>
        <v>0</v>
      </c>
      <c r="T13" s="79">
        <f>Q13*'Нормы по школам'!E14/'Нормы по школам'!C14</f>
        <v>0</v>
      </c>
      <c r="U13" s="79">
        <f>Q13*'Нормы по школам'!F14/'Нормы по школам'!C14</f>
        <v>0</v>
      </c>
      <c r="V13" s="80">
        <f>Q13*'Нормы по школам'!G14/'Нормы по школам'!C14</f>
        <v>0</v>
      </c>
      <c r="W13" s="124"/>
      <c r="X13" s="126">
        <f t="shared" si="2"/>
        <v>0</v>
      </c>
      <c r="Y13" s="114">
        <f>X13/('Нормы по школам'!I14/100*35)*100</f>
        <v>0</v>
      </c>
      <c r="Z13" s="81">
        <f>X13*'Нормы по школам'!J14/'Нормы по школам'!I14</f>
        <v>0</v>
      </c>
      <c r="AA13" s="81">
        <f>X13*'Нормы по школам'!K14/'Нормы по школам'!I14</f>
        <v>0</v>
      </c>
      <c r="AB13" s="81">
        <f>X13*'Нормы по школам'!L14/'Нормы по школам'!I14</f>
        <v>0</v>
      </c>
      <c r="AC13" s="82">
        <f>X13*'Нормы по школам'!M14/'Нормы по школам'!I14</f>
        <v>0</v>
      </c>
      <c r="AD13" s="121"/>
      <c r="AE13" s="118">
        <f>AD13</f>
        <v>0</v>
      </c>
      <c r="AF13" s="114">
        <f>AE13/('Нормы по школам'!C14/100*60)*100</f>
        <v>0</v>
      </c>
      <c r="AG13" s="79">
        <f>AE13*'Нормы по школам'!D14/'Нормы по школам'!C14</f>
        <v>0</v>
      </c>
      <c r="AH13" s="79">
        <f>AE13*'Нормы по школам'!E14/'Нормы по школам'!C14</f>
        <v>0</v>
      </c>
      <c r="AI13" s="79">
        <f>AE13*'Нормы по школам'!F14/'Нормы по школам'!C14</f>
        <v>0</v>
      </c>
      <c r="AJ13" s="80">
        <f>AE13*'Нормы по школам'!G14/'Нормы по школам'!C14</f>
        <v>0</v>
      </c>
      <c r="AK13" s="121"/>
      <c r="AL13" s="118">
        <f t="shared" si="3"/>
        <v>0</v>
      </c>
      <c r="AM13" s="114">
        <f>AL13/('Нормы по школам'!I14/100*60)*100</f>
        <v>0</v>
      </c>
      <c r="AN13" s="81">
        <f>AL13*'Нормы по школам'!J14/'Нормы по школам'!I14</f>
        <v>0</v>
      </c>
      <c r="AO13" s="81">
        <f>AL13*'Нормы по школам'!K14/'Нормы по школам'!I14</f>
        <v>0</v>
      </c>
      <c r="AP13" s="81">
        <f>AL13*'Нормы по школам'!L14/'Нормы по школам'!I14</f>
        <v>0</v>
      </c>
      <c r="AQ13" s="82">
        <f>AL13*'Нормы по школам'!M14/'Нормы по школам'!I14</f>
        <v>0</v>
      </c>
    </row>
    <row r="14" spans="1:43" ht="15" customHeight="1">
      <c r="A14" s="170" t="s">
        <v>59</v>
      </c>
      <c r="B14" s="102"/>
      <c r="C14" s="118">
        <f>B14*'Нормы по школам'!C15/'Нормы по школам'!B15</f>
        <v>0</v>
      </c>
      <c r="D14" s="114">
        <f>C14/('Нормы по школам'!C15/100*25)*100</f>
        <v>0</v>
      </c>
      <c r="E14" s="79">
        <f>C14*'Нормы по школам'!D15/'Нормы по школам'!C15</f>
        <v>0</v>
      </c>
      <c r="F14" s="79">
        <f>C14*'Нормы по школам'!E15/'Нормы по школам'!C15</f>
        <v>0</v>
      </c>
      <c r="G14" s="79">
        <f>C14*'Нормы по школам'!F15/'Нормы по школам'!C15</f>
        <v>0</v>
      </c>
      <c r="H14" s="80">
        <f>C14*'Нормы по школам'!G15/'Нормы по школам'!C15</f>
        <v>0</v>
      </c>
      <c r="I14" s="102"/>
      <c r="J14" s="118">
        <f>I14*'Нормы по школам'!I15/'Нормы по школам'!H15</f>
        <v>0</v>
      </c>
      <c r="K14" s="114">
        <f>J14/('Нормы по школам'!I15/100*25)*100</f>
        <v>0</v>
      </c>
      <c r="L14" s="81">
        <f>J14*'Нормы по школам'!J15/'Нормы по школам'!I15</f>
        <v>0</v>
      </c>
      <c r="M14" s="81">
        <f>J14*'Нормы по школам'!K15/'Нормы по школам'!I15</f>
        <v>0</v>
      </c>
      <c r="N14" s="81">
        <f>J14*'Нормы по школам'!L15/'Нормы по школам'!I15</f>
        <v>0</v>
      </c>
      <c r="O14" s="82">
        <f>J14*'Нормы по школам'!M15/'Нормы по школам'!I15</f>
        <v>0</v>
      </c>
      <c r="P14" s="124"/>
      <c r="Q14" s="118">
        <f>P14*'Нормы по школам'!C15/'Нормы по школам'!B15</f>
        <v>0</v>
      </c>
      <c r="R14" s="114">
        <f>Q14/('Нормы по школам'!C15/100*35)*100</f>
        <v>0</v>
      </c>
      <c r="S14" s="79">
        <f>Q14*'Нормы по школам'!D15/'Нормы по школам'!C15</f>
        <v>0</v>
      </c>
      <c r="T14" s="79">
        <f>Q14*'Нормы по школам'!E15/'Нормы по школам'!C15</f>
        <v>0</v>
      </c>
      <c r="U14" s="79">
        <f>Q14*'Нормы по школам'!F15/'Нормы по школам'!C15</f>
        <v>0</v>
      </c>
      <c r="V14" s="80">
        <f>Q14*'Нормы по школам'!G15/'Нормы по школам'!C15</f>
        <v>0</v>
      </c>
      <c r="W14" s="124"/>
      <c r="X14" s="126">
        <f>W14*'Нормы по школам'!I15/'Нормы по школам'!H15</f>
        <v>0</v>
      </c>
      <c r="Y14" s="114">
        <f>X14/('Нормы по школам'!I15/100*35)*100</f>
        <v>0</v>
      </c>
      <c r="Z14" s="81">
        <f>X14*'Нормы по школам'!J15/'Нормы по школам'!I15</f>
        <v>0</v>
      </c>
      <c r="AA14" s="81">
        <f>X14*'Нормы по школам'!K15/'Нормы по школам'!I15</f>
        <v>0</v>
      </c>
      <c r="AB14" s="81">
        <f>X14*'Нормы по школам'!L15/'Нормы по школам'!I15</f>
        <v>0</v>
      </c>
      <c r="AC14" s="82">
        <f>X14*'Нормы по школам'!M15/'Нормы по школам'!I15</f>
        <v>0</v>
      </c>
      <c r="AD14" s="121"/>
      <c r="AE14" s="118">
        <f>AD14*'Нормы по школам'!C15/'Нормы по школам'!B15</f>
        <v>0</v>
      </c>
      <c r="AF14" s="114">
        <f>AE14/('Нормы по школам'!C15/100*60)*100</f>
        <v>0</v>
      </c>
      <c r="AG14" s="79">
        <f>AE14*'Нормы по школам'!D15/'Нормы по школам'!C15</f>
        <v>0</v>
      </c>
      <c r="AH14" s="79">
        <f>AE14*'Нормы по школам'!E15/'Нормы по школам'!C15</f>
        <v>0</v>
      </c>
      <c r="AI14" s="79">
        <f>AE14*'Нормы по школам'!F15/'Нормы по школам'!C15</f>
        <v>0</v>
      </c>
      <c r="AJ14" s="80">
        <f>AE14*'Нормы по школам'!G15/'Нормы по школам'!C15</f>
        <v>0</v>
      </c>
      <c r="AK14" s="121"/>
      <c r="AL14" s="118">
        <f>AK14*'Нормы по школам'!I15/'Нормы по школам'!H15</f>
        <v>0</v>
      </c>
      <c r="AM14" s="114">
        <f>AL14/('Нормы по школам'!I15/100*60)*100</f>
        <v>0</v>
      </c>
      <c r="AN14" s="81">
        <f>AL14*'Нормы по школам'!J15/'Нормы по школам'!I15</f>
        <v>0</v>
      </c>
      <c r="AO14" s="81">
        <f>AL14*'Нормы по школам'!K15/'Нормы по школам'!I15</f>
        <v>0</v>
      </c>
      <c r="AP14" s="81">
        <f>AL14*'Нормы по школам'!L15/'Нормы по школам'!I15</f>
        <v>0</v>
      </c>
      <c r="AQ14" s="82">
        <f>AL14*'Нормы по школам'!M15/'Нормы по школам'!I15</f>
        <v>0</v>
      </c>
    </row>
    <row r="15" spans="1:43" ht="15" customHeight="1">
      <c r="A15" s="172" t="s">
        <v>54</v>
      </c>
      <c r="B15" s="102"/>
      <c r="C15" s="118">
        <f>B15*'Нормы по школам'!C16/'Нормы по школам'!B16</f>
        <v>0</v>
      </c>
      <c r="D15" s="114">
        <f>C15/('Нормы по школам'!C16/100*25)*100</f>
        <v>0</v>
      </c>
      <c r="E15" s="79">
        <f>C15*'Нормы по школам'!D16/'Нормы по школам'!C16</f>
        <v>0</v>
      </c>
      <c r="F15" s="79">
        <f>C15*'Нормы по школам'!E16/'Нормы по школам'!C16</f>
        <v>0</v>
      </c>
      <c r="G15" s="79">
        <f>C15*'Нормы по школам'!F16/'Нормы по школам'!C16</f>
        <v>0</v>
      </c>
      <c r="H15" s="80">
        <f>C15*'Нормы по школам'!G16/'Нормы по школам'!C16</f>
        <v>0</v>
      </c>
      <c r="I15" s="102"/>
      <c r="J15" s="118">
        <f>I15*'Нормы по школам'!I16/'Нормы по школам'!H16</f>
        <v>0</v>
      </c>
      <c r="K15" s="114">
        <f>J15/('Нормы по школам'!I16/100*25)*100</f>
        <v>0</v>
      </c>
      <c r="L15" s="81">
        <f>J15*'Нормы по школам'!J16/'Нормы по школам'!I16</f>
        <v>0</v>
      </c>
      <c r="M15" s="81">
        <f>J15*'Нормы по школам'!K16/'Нормы по школам'!I16</f>
        <v>0</v>
      </c>
      <c r="N15" s="81">
        <f>J15*'Нормы по школам'!L16/'Нормы по школам'!I16</f>
        <v>0</v>
      </c>
      <c r="O15" s="82">
        <f>J15*'Нормы по школам'!M16/'Нормы по школам'!I16</f>
        <v>0</v>
      </c>
      <c r="P15" s="124"/>
      <c r="Q15" s="118">
        <f>P15*'Нормы по школам'!C16/'Нормы по школам'!B16</f>
        <v>0</v>
      </c>
      <c r="R15" s="114">
        <f>Q15/('Нормы по школам'!C16/100*35)*100</f>
        <v>0</v>
      </c>
      <c r="S15" s="79">
        <f>Q15*'Нормы по школам'!D16/'Нормы по школам'!C16</f>
        <v>0</v>
      </c>
      <c r="T15" s="79">
        <f>Q15*'Нормы по школам'!E16/'Нормы по школам'!C16</f>
        <v>0</v>
      </c>
      <c r="U15" s="79">
        <f>Q15*'Нормы по школам'!F16/'Нормы по школам'!C16</f>
        <v>0</v>
      </c>
      <c r="V15" s="80">
        <f>Q15*'Нормы по школам'!G16/'Нормы по школам'!C16</f>
        <v>0</v>
      </c>
      <c r="W15" s="124"/>
      <c r="X15" s="126">
        <f>W15*'Нормы по школам'!I16/'Нормы по школам'!H16</f>
        <v>0</v>
      </c>
      <c r="Y15" s="114">
        <f>X15/('Нормы по школам'!I16/100*35)*100</f>
        <v>0</v>
      </c>
      <c r="Z15" s="81">
        <f>X15*'Нормы по школам'!J16/'Нормы по школам'!I16</f>
        <v>0</v>
      </c>
      <c r="AA15" s="81">
        <f>X15*'Нормы по школам'!K16/'Нормы по школам'!I16</f>
        <v>0</v>
      </c>
      <c r="AB15" s="81">
        <f>X15*'Нормы по школам'!L16/'Нормы по школам'!I16</f>
        <v>0</v>
      </c>
      <c r="AC15" s="82">
        <f>X15*'Нормы по школам'!M16/'Нормы по школам'!I16</f>
        <v>0</v>
      </c>
      <c r="AD15" s="121"/>
      <c r="AE15" s="118">
        <f>AD15*'Нормы по школам'!C16/'Нормы по школам'!B16</f>
        <v>0</v>
      </c>
      <c r="AF15" s="114">
        <f>AE15/('Нормы по школам'!C16/100*60)*100</f>
        <v>0</v>
      </c>
      <c r="AG15" s="79">
        <f>AE15*'Нормы по школам'!D16/'Нормы по школам'!C16</f>
        <v>0</v>
      </c>
      <c r="AH15" s="79">
        <f>AE15*'Нормы по школам'!E16/'Нормы по школам'!C16</f>
        <v>0</v>
      </c>
      <c r="AI15" s="79">
        <f>AE15*'Нормы по школам'!F16/'Нормы по школам'!C16</f>
        <v>0</v>
      </c>
      <c r="AJ15" s="80">
        <f>AE15*'Нормы по школам'!G16/'Нормы по школам'!C16</f>
        <v>0</v>
      </c>
      <c r="AK15" s="121"/>
      <c r="AL15" s="118">
        <f>AK15*'Нормы по школам'!I16/'Нормы по школам'!H16</f>
        <v>0</v>
      </c>
      <c r="AM15" s="114">
        <f>AL15/('Нормы по школам'!I16/100*60)*100</f>
        <v>0</v>
      </c>
      <c r="AN15" s="81">
        <f>AL15*'Нормы по школам'!J16/'Нормы по школам'!I16</f>
        <v>0</v>
      </c>
      <c r="AO15" s="81">
        <f>AL15*'Нормы по школам'!K16/'Нормы по школам'!I16</f>
        <v>0</v>
      </c>
      <c r="AP15" s="81">
        <f>AL15*'Нормы по школам'!L16/'Нормы по школам'!I16</f>
        <v>0</v>
      </c>
      <c r="AQ15" s="82">
        <f>AL15*'Нормы по школам'!M16/'Нормы по школам'!I16</f>
        <v>0</v>
      </c>
    </row>
    <row r="16" spans="1:43" ht="15" customHeight="1">
      <c r="A16" s="170" t="s">
        <v>60</v>
      </c>
      <c r="B16" s="102"/>
      <c r="C16" s="118">
        <f>B16*'Нормы по школам'!C17/'Нормы по школам'!B17</f>
        <v>0</v>
      </c>
      <c r="D16" s="114">
        <f>C16/('Нормы по школам'!C17/100*25)*100</f>
        <v>0</v>
      </c>
      <c r="E16" s="79">
        <f>C16*'Нормы по школам'!D17/'Нормы по школам'!C17</f>
        <v>0</v>
      </c>
      <c r="F16" s="79">
        <f>C16*'Нормы по школам'!E17/'Нормы по школам'!C17</f>
        <v>0</v>
      </c>
      <c r="G16" s="79">
        <f>C16*'Нормы по школам'!F17/'Нормы по школам'!C17</f>
        <v>0</v>
      </c>
      <c r="H16" s="80">
        <f>C16*'Нормы по школам'!G17/'Нормы по школам'!C17</f>
        <v>0</v>
      </c>
      <c r="I16" s="102"/>
      <c r="J16" s="118">
        <f>I16*'Нормы по школам'!I17/'Нормы по школам'!H17</f>
        <v>0</v>
      </c>
      <c r="K16" s="114">
        <f>J16/('Нормы по школам'!I17/100*25)*100</f>
        <v>0</v>
      </c>
      <c r="L16" s="81">
        <f>J16*'Нормы по школам'!J17/'Нормы по школам'!I17</f>
        <v>0</v>
      </c>
      <c r="M16" s="81">
        <f>J16*'Нормы по школам'!K17/'Нормы по школам'!I17</f>
        <v>0</v>
      </c>
      <c r="N16" s="81">
        <f>J16*'Нормы по школам'!L17/'Нормы по школам'!I17</f>
        <v>0</v>
      </c>
      <c r="O16" s="82">
        <f>J16*'Нормы по школам'!M17/'Нормы по школам'!I17</f>
        <v>0</v>
      </c>
      <c r="P16" s="124"/>
      <c r="Q16" s="118">
        <f>P16*'Нормы по школам'!C17/'Нормы по школам'!B17</f>
        <v>0</v>
      </c>
      <c r="R16" s="114">
        <f>Q16/('Нормы по школам'!C17/100*35)*100</f>
        <v>0</v>
      </c>
      <c r="S16" s="79">
        <f>Q16*'Нормы по школам'!D17/'Нормы по школам'!C17</f>
        <v>0</v>
      </c>
      <c r="T16" s="79">
        <f>Q16*'Нормы по школам'!E17/'Нормы по школам'!C17</f>
        <v>0</v>
      </c>
      <c r="U16" s="79">
        <f>Q16*'Нормы по школам'!F17/'Нормы по школам'!C17</f>
        <v>0</v>
      </c>
      <c r="V16" s="80">
        <f>Q16*'Нормы по школам'!G17/'Нормы по школам'!C17</f>
        <v>0</v>
      </c>
      <c r="W16" s="124"/>
      <c r="X16" s="126">
        <f>W16*'Нормы по школам'!I17/'Нормы по школам'!H17</f>
        <v>0</v>
      </c>
      <c r="Y16" s="114">
        <f>X16/('Нормы по школам'!I17/100*35)*100</f>
        <v>0</v>
      </c>
      <c r="Z16" s="81">
        <f>X16*'Нормы по школам'!J17/'Нормы по школам'!I17</f>
        <v>0</v>
      </c>
      <c r="AA16" s="81">
        <f>X16*'Нормы по школам'!K17/'Нормы по школам'!I17</f>
        <v>0</v>
      </c>
      <c r="AB16" s="81">
        <f>X16*'Нормы по школам'!L17/'Нормы по школам'!I17</f>
        <v>0</v>
      </c>
      <c r="AC16" s="82">
        <f>X16*'Нормы по школам'!M17/'Нормы по школам'!I17</f>
        <v>0</v>
      </c>
      <c r="AD16" s="121"/>
      <c r="AE16" s="118">
        <f>AD16*'Нормы по школам'!C17/'Нормы по школам'!B17</f>
        <v>0</v>
      </c>
      <c r="AF16" s="114">
        <f>AE16/('Нормы по школам'!C17/100*60)*100</f>
        <v>0</v>
      </c>
      <c r="AG16" s="79">
        <f>AE16*'Нормы по школам'!D17/'Нормы по школам'!C17</f>
        <v>0</v>
      </c>
      <c r="AH16" s="79">
        <f>AE16*'Нормы по школам'!E17/'Нормы по школам'!C17</f>
        <v>0</v>
      </c>
      <c r="AI16" s="79">
        <f>AE16*'Нормы по школам'!F17/'Нормы по школам'!C17</f>
        <v>0</v>
      </c>
      <c r="AJ16" s="80">
        <f>AE16*'Нормы по школам'!G17/'Нормы по школам'!C17</f>
        <v>0</v>
      </c>
      <c r="AK16" s="121"/>
      <c r="AL16" s="118">
        <f>AK16*'Нормы по школам'!I17/'Нормы по школам'!H17</f>
        <v>0</v>
      </c>
      <c r="AM16" s="114">
        <f>AL16/('Нормы по школам'!I17/100*60)*100</f>
        <v>0</v>
      </c>
      <c r="AN16" s="81">
        <f>AL16*'Нормы по школам'!J17/'Нормы по школам'!I17</f>
        <v>0</v>
      </c>
      <c r="AO16" s="81">
        <f>AL16*'Нормы по школам'!K17/'Нормы по школам'!I17</f>
        <v>0</v>
      </c>
      <c r="AP16" s="81">
        <f>AL16*'Нормы по школам'!L17/'Нормы по школам'!I17</f>
        <v>0</v>
      </c>
      <c r="AQ16" s="82">
        <f>AL16*'Нормы по школам'!M17/'Нормы по школам'!I17</f>
        <v>0</v>
      </c>
    </row>
    <row r="17" spans="1:43" ht="15" customHeight="1">
      <c r="A17" s="172" t="s">
        <v>61</v>
      </c>
      <c r="B17" s="102"/>
      <c r="C17" s="118">
        <f>B17*'Нормы по школам'!C18/'Нормы по школам'!B18</f>
        <v>0</v>
      </c>
      <c r="D17" s="114">
        <f>C17/('Нормы по школам'!C18/100*25)*100</f>
        <v>0</v>
      </c>
      <c r="E17" s="79">
        <f>C17*'Нормы по школам'!D18/'Нормы по школам'!C18</f>
        <v>0</v>
      </c>
      <c r="F17" s="79">
        <f>C17*'Нормы по школам'!E18/'Нормы по школам'!C18</f>
        <v>0</v>
      </c>
      <c r="G17" s="79">
        <f>C17*'Нормы по школам'!F18/'Нормы по школам'!C18</f>
        <v>0</v>
      </c>
      <c r="H17" s="80">
        <f>C17*'Нормы по школам'!G18/'Нормы по школам'!C18</f>
        <v>0</v>
      </c>
      <c r="I17" s="102"/>
      <c r="J17" s="118">
        <f>I17*'Нормы по школам'!I18/'Нормы по школам'!H18</f>
        <v>0</v>
      </c>
      <c r="K17" s="114">
        <f>J17/('Нормы по школам'!I18/100*25)*100</f>
        <v>0</v>
      </c>
      <c r="L17" s="81">
        <f>J17*'Нормы по школам'!J18/'Нормы по школам'!I18</f>
        <v>0</v>
      </c>
      <c r="M17" s="81">
        <f>J17*'Нормы по школам'!K18/'Нормы по школам'!I18</f>
        <v>0</v>
      </c>
      <c r="N17" s="81">
        <f>J17*'Нормы по школам'!L18/'Нормы по школам'!I18</f>
        <v>0</v>
      </c>
      <c r="O17" s="82">
        <f>J17*'Нормы по школам'!M18/'Нормы по школам'!I18</f>
        <v>0</v>
      </c>
      <c r="P17" s="124"/>
      <c r="Q17" s="118">
        <f>P17*'Нормы по школам'!C18/'Нормы по школам'!B18</f>
        <v>0</v>
      </c>
      <c r="R17" s="114">
        <f>Q17/('Нормы по школам'!C18/100*35)*100</f>
        <v>0</v>
      </c>
      <c r="S17" s="79">
        <f>Q17*'Нормы по школам'!D18/'Нормы по школам'!C18</f>
        <v>0</v>
      </c>
      <c r="T17" s="79">
        <f>Q17*'Нормы по школам'!E18/'Нормы по школам'!C18</f>
        <v>0</v>
      </c>
      <c r="U17" s="79">
        <f>Q17*'Нормы по школам'!F18/'Нормы по школам'!C18</f>
        <v>0</v>
      </c>
      <c r="V17" s="80">
        <f>Q17*'Нормы по школам'!G18/'Нормы по школам'!C18</f>
        <v>0</v>
      </c>
      <c r="W17" s="124"/>
      <c r="X17" s="126">
        <f>W17*'Нормы по школам'!I18/'Нормы по школам'!H18</f>
        <v>0</v>
      </c>
      <c r="Y17" s="114">
        <f>X17/('Нормы по школам'!I18/100*35)*100</f>
        <v>0</v>
      </c>
      <c r="Z17" s="81">
        <f>X17*'Нормы по школам'!J18/'Нормы по школам'!I18</f>
        <v>0</v>
      </c>
      <c r="AA17" s="81">
        <f>X17*'Нормы по школам'!K18/'Нормы по школам'!I18</f>
        <v>0</v>
      </c>
      <c r="AB17" s="81">
        <f>X17*'Нормы по школам'!L18/'Нормы по школам'!I18</f>
        <v>0</v>
      </c>
      <c r="AC17" s="82">
        <f>X17*'Нормы по школам'!M18/'Нормы по школам'!I18</f>
        <v>0</v>
      </c>
      <c r="AD17" s="121"/>
      <c r="AE17" s="118">
        <f>AD17*'Нормы по школам'!C18/'Нормы по школам'!B18</f>
        <v>0</v>
      </c>
      <c r="AF17" s="114">
        <f>AE17/('Нормы по школам'!C18/100*60)*100</f>
        <v>0</v>
      </c>
      <c r="AG17" s="79">
        <f>AE17*'Нормы по школам'!D18/'Нормы по школам'!C18</f>
        <v>0</v>
      </c>
      <c r="AH17" s="79">
        <f>AE17*'Нормы по школам'!E18/'Нормы по школам'!C18</f>
        <v>0</v>
      </c>
      <c r="AI17" s="79">
        <f>AE17*'Нормы по школам'!F18/'Нормы по школам'!C18</f>
        <v>0</v>
      </c>
      <c r="AJ17" s="80">
        <f>AE17*'Нормы по школам'!G18/'Нормы по школам'!C18</f>
        <v>0</v>
      </c>
      <c r="AK17" s="121"/>
      <c r="AL17" s="118">
        <f>AK17*'Нормы по школам'!I18/'Нормы по школам'!H18</f>
        <v>0</v>
      </c>
      <c r="AM17" s="114">
        <f>AL17/('Нормы по школам'!I18/100*60)*100</f>
        <v>0</v>
      </c>
      <c r="AN17" s="81">
        <f>AL17*'Нормы по школам'!J18/'Нормы по школам'!I18</f>
        <v>0</v>
      </c>
      <c r="AO17" s="81">
        <f>AL17*'Нормы по школам'!K18/'Нормы по школам'!I18</f>
        <v>0</v>
      </c>
      <c r="AP17" s="81">
        <f>AL17*'Нормы по школам'!L18/'Нормы по школам'!I18</f>
        <v>0</v>
      </c>
      <c r="AQ17" s="82">
        <f>AL17*'Нормы по школам'!M18/'Нормы по школам'!I18</f>
        <v>0</v>
      </c>
    </row>
    <row r="18" spans="1:43" ht="15" customHeight="1">
      <c r="A18" s="170" t="s">
        <v>45</v>
      </c>
      <c r="B18" s="102"/>
      <c r="C18" s="118">
        <f>B18*'Нормы по школам'!C19/'Нормы по школам'!B19</f>
        <v>0</v>
      </c>
      <c r="D18" s="114">
        <f>C18/('Нормы по школам'!C19/100*25)*100</f>
        <v>0</v>
      </c>
      <c r="E18" s="79">
        <f>C18*'Нормы по школам'!D19/'Нормы по школам'!C19</f>
        <v>0</v>
      </c>
      <c r="F18" s="79">
        <f>C18*'Нормы по школам'!E19/'Нормы по школам'!C19</f>
        <v>0</v>
      </c>
      <c r="G18" s="79">
        <f>C18*'Нормы по школам'!F19/'Нормы по школам'!C19</f>
        <v>0</v>
      </c>
      <c r="H18" s="80">
        <f>C18*'Нормы по школам'!G19/'Нормы по школам'!C19</f>
        <v>0</v>
      </c>
      <c r="I18" s="102"/>
      <c r="J18" s="118">
        <f>I18*'Нормы по школам'!I19/'Нормы по школам'!H19</f>
        <v>0</v>
      </c>
      <c r="K18" s="114">
        <f>J18/('Нормы по школам'!I19/100*25)*100</f>
        <v>0</v>
      </c>
      <c r="L18" s="81">
        <f>J18*'Нормы по школам'!J19/'Нормы по школам'!I19</f>
        <v>0</v>
      </c>
      <c r="M18" s="81">
        <f>J18*'Нормы по школам'!K19/'Нормы по школам'!I19</f>
        <v>0</v>
      </c>
      <c r="N18" s="81">
        <f>J18*'Нормы по школам'!L19/'Нормы по школам'!I19</f>
        <v>0</v>
      </c>
      <c r="O18" s="82">
        <f>J18*'Нормы по школам'!M19/'Нормы по школам'!I19</f>
        <v>0</v>
      </c>
      <c r="P18" s="124"/>
      <c r="Q18" s="118">
        <f>P18*'Нормы по школам'!C19/'Нормы по школам'!B19</f>
        <v>0</v>
      </c>
      <c r="R18" s="114">
        <f>Q18/('Нормы по школам'!C19/100*35)*100</f>
        <v>0</v>
      </c>
      <c r="S18" s="79">
        <f>Q18*'Нормы по школам'!D19/'Нормы по школам'!C19</f>
        <v>0</v>
      </c>
      <c r="T18" s="79">
        <f>Q18*'Нормы по школам'!E19/'Нормы по школам'!C19</f>
        <v>0</v>
      </c>
      <c r="U18" s="79">
        <f>Q18*'Нормы по школам'!F19/'Нормы по школам'!C19</f>
        <v>0</v>
      </c>
      <c r="V18" s="80">
        <f>Q18*'Нормы по школам'!G19/'Нормы по школам'!C19</f>
        <v>0</v>
      </c>
      <c r="W18" s="124"/>
      <c r="X18" s="126">
        <f>W18*'Нормы по школам'!I19/'Нормы по школам'!H19</f>
        <v>0</v>
      </c>
      <c r="Y18" s="114">
        <f>X18/('Нормы по школам'!I19/100*35)*100</f>
        <v>0</v>
      </c>
      <c r="Z18" s="81">
        <f>X18*'Нормы по школам'!J19/'Нормы по школам'!I19</f>
        <v>0</v>
      </c>
      <c r="AA18" s="81">
        <f>X18*'Нормы по школам'!K19/'Нормы по школам'!I19</f>
        <v>0</v>
      </c>
      <c r="AB18" s="81">
        <f>X18*'Нормы по школам'!L19/'Нормы по школам'!I19</f>
        <v>0</v>
      </c>
      <c r="AC18" s="82">
        <f>X18*'Нормы по школам'!M19/'Нормы по школам'!I19</f>
        <v>0</v>
      </c>
      <c r="AD18" s="121"/>
      <c r="AE18" s="118">
        <f>AD18*'Нормы по школам'!C19/'Нормы по школам'!B19</f>
        <v>0</v>
      </c>
      <c r="AF18" s="114">
        <f>AE18/('Нормы по школам'!C19/100*60)*100</f>
        <v>0</v>
      </c>
      <c r="AG18" s="79">
        <f>AE18*'Нормы по школам'!D19/'Нормы по школам'!C19</f>
        <v>0</v>
      </c>
      <c r="AH18" s="79">
        <f>AE18*'Нормы по школам'!E19/'Нормы по школам'!C19</f>
        <v>0</v>
      </c>
      <c r="AI18" s="79">
        <f>AE18*'Нормы по школам'!F19/'Нормы по школам'!C19</f>
        <v>0</v>
      </c>
      <c r="AJ18" s="80">
        <f>AE18*'Нормы по школам'!G19/'Нормы по школам'!C19</f>
        <v>0</v>
      </c>
      <c r="AK18" s="121"/>
      <c r="AL18" s="118">
        <f>AK18*'Нормы по школам'!I19/'Нормы по школам'!H19</f>
        <v>0</v>
      </c>
      <c r="AM18" s="114">
        <f>AL18/('Нормы по школам'!I19/100*60)*100</f>
        <v>0</v>
      </c>
      <c r="AN18" s="81">
        <f>AL18*'Нормы по школам'!J19/'Нормы по школам'!I19</f>
        <v>0</v>
      </c>
      <c r="AO18" s="81">
        <f>AL18*'Нормы по школам'!K19/'Нормы по школам'!I19</f>
        <v>0</v>
      </c>
      <c r="AP18" s="81">
        <f>AL18*'Нормы по школам'!L19/'Нормы по школам'!I19</f>
        <v>0</v>
      </c>
      <c r="AQ18" s="82">
        <f>AL18*'Нормы по школам'!M19/'Нормы по школам'!I19</f>
        <v>0</v>
      </c>
    </row>
    <row r="19" spans="1:43" s="27" customFormat="1" ht="15" customHeight="1">
      <c r="A19" s="173" t="s">
        <v>27</v>
      </c>
      <c r="B19" s="102"/>
      <c r="C19" s="118">
        <f>B19*'Нормы по школам'!C20/'Нормы по школам'!B20</f>
        <v>0</v>
      </c>
      <c r="D19" s="114">
        <f>C19/('Нормы по школам'!C20/100*25)*100</f>
        <v>0</v>
      </c>
      <c r="E19" s="79">
        <f>C19*'Нормы по школам'!D20/'Нормы по школам'!C20</f>
        <v>0</v>
      </c>
      <c r="F19" s="79">
        <f>C19*'Нормы по школам'!E20/'Нормы по школам'!C20</f>
        <v>0</v>
      </c>
      <c r="G19" s="79">
        <f>C19*'Нормы по школам'!F20/'Нормы по школам'!C20</f>
        <v>0</v>
      </c>
      <c r="H19" s="80">
        <f>C19*'Нормы по школам'!G20/'Нормы по школам'!C20</f>
        <v>0</v>
      </c>
      <c r="I19" s="102"/>
      <c r="J19" s="118">
        <f>I19*'Нормы по школам'!I20/'Нормы по школам'!H20</f>
        <v>0</v>
      </c>
      <c r="K19" s="114">
        <f>J19/('Нормы по школам'!I20/100*25)*100</f>
        <v>0</v>
      </c>
      <c r="L19" s="81">
        <f>J19*'Нормы по школам'!J20/'Нормы по школам'!I20</f>
        <v>0</v>
      </c>
      <c r="M19" s="81">
        <f>J19*'Нормы по школам'!K20/'Нормы по школам'!I20</f>
        <v>0</v>
      </c>
      <c r="N19" s="81">
        <f>J19*'Нормы по школам'!L20/'Нормы по школам'!I20</f>
        <v>0</v>
      </c>
      <c r="O19" s="82">
        <f>J19*'Нормы по школам'!M20/'Нормы по школам'!I20</f>
        <v>0</v>
      </c>
      <c r="P19" s="124"/>
      <c r="Q19" s="118">
        <f>P19*'Нормы по школам'!C20/'Нормы по школам'!B20</f>
        <v>0</v>
      </c>
      <c r="R19" s="114">
        <f>Q19/('Нормы по школам'!C20/100*35)*100</f>
        <v>0</v>
      </c>
      <c r="S19" s="79">
        <f>Q19*'Нормы по школам'!D20/'Нормы по школам'!C20</f>
        <v>0</v>
      </c>
      <c r="T19" s="79">
        <f>Q19*'Нормы по школам'!E20/'Нормы по школам'!C20</f>
        <v>0</v>
      </c>
      <c r="U19" s="79">
        <f>Q19*'Нормы по школам'!F20/'Нормы по школам'!C20</f>
        <v>0</v>
      </c>
      <c r="V19" s="80">
        <f>Q19*'Нормы по школам'!G20/'Нормы по школам'!C20</f>
        <v>0</v>
      </c>
      <c r="W19" s="124"/>
      <c r="X19" s="126">
        <f>W19*'Нормы по школам'!I20/'Нормы по школам'!H20</f>
        <v>0</v>
      </c>
      <c r="Y19" s="114">
        <f>X19/('Нормы по школам'!I20/100*35)*100</f>
        <v>0</v>
      </c>
      <c r="Z19" s="81">
        <f>X19*'Нормы по школам'!J20/'Нормы по школам'!I20</f>
        <v>0</v>
      </c>
      <c r="AA19" s="81">
        <f>X19*'Нормы по школам'!K20/'Нормы по школам'!I20</f>
        <v>0</v>
      </c>
      <c r="AB19" s="81">
        <f>X19*'Нормы по школам'!L20/'Нормы по школам'!I20</f>
        <v>0</v>
      </c>
      <c r="AC19" s="82">
        <f>X19*'Нормы по школам'!M20/'Нормы по школам'!I20</f>
        <v>0</v>
      </c>
      <c r="AD19" s="121"/>
      <c r="AE19" s="118">
        <f>AD19*'Нормы по школам'!C20/'Нормы по школам'!B20</f>
        <v>0</v>
      </c>
      <c r="AF19" s="114">
        <f>AE19/('Нормы по школам'!C20/100*60)*100</f>
        <v>0</v>
      </c>
      <c r="AG19" s="79">
        <f>AE19*'Нормы по школам'!D20/'Нормы по школам'!C20</f>
        <v>0</v>
      </c>
      <c r="AH19" s="79">
        <f>AE19*'Нормы по школам'!E20/'Нормы по школам'!C20</f>
        <v>0</v>
      </c>
      <c r="AI19" s="79">
        <f>AE19*'Нормы по школам'!F20/'Нормы по школам'!C20</f>
        <v>0</v>
      </c>
      <c r="AJ19" s="80">
        <f>AE19*'Нормы по школам'!G20/'Нормы по школам'!C20</f>
        <v>0</v>
      </c>
      <c r="AK19" s="121"/>
      <c r="AL19" s="118">
        <f>AK19*'Нормы по школам'!I20/'Нормы по школам'!H20</f>
        <v>0</v>
      </c>
      <c r="AM19" s="114">
        <f>AL19/('Нормы по школам'!I20/100*60)*100</f>
        <v>0</v>
      </c>
      <c r="AN19" s="81">
        <f>AL19*'Нормы по школам'!J20/'Нормы по школам'!I20</f>
        <v>0</v>
      </c>
      <c r="AO19" s="81">
        <f>AL19*'Нормы по школам'!K20/'Нормы по школам'!I20</f>
        <v>0</v>
      </c>
      <c r="AP19" s="81">
        <f>AL19*'Нормы по школам'!L20/'Нормы по школам'!I20</f>
        <v>0</v>
      </c>
      <c r="AQ19" s="82">
        <f>AL19*'Нормы по школам'!M20/'Нормы по школам'!I20</f>
        <v>0</v>
      </c>
    </row>
    <row r="20" spans="1:43" s="27" customFormat="1" ht="15" customHeight="1">
      <c r="A20" s="173" t="s">
        <v>71</v>
      </c>
      <c r="B20" s="102"/>
      <c r="C20" s="118">
        <f t="shared" si="0"/>
        <v>0</v>
      </c>
      <c r="D20" s="114">
        <f>C20/('Нормы по школам'!C21/100*25)*100</f>
        <v>0</v>
      </c>
      <c r="E20" s="79">
        <f>C20*'Нормы по школам'!D21/'Нормы по школам'!C21</f>
        <v>0</v>
      </c>
      <c r="F20" s="79">
        <f>C20*'Нормы по школам'!E21/'Нормы по школам'!C21</f>
        <v>0</v>
      </c>
      <c r="G20" s="79">
        <f>C20*'Нормы по школам'!F21/'Нормы по школам'!C21</f>
        <v>0</v>
      </c>
      <c r="H20" s="80">
        <f>C20*'Нормы по школам'!G21/'Нормы по школам'!C21</f>
        <v>0</v>
      </c>
      <c r="I20" s="102"/>
      <c r="J20" s="118">
        <f t="shared" si="1"/>
        <v>0</v>
      </c>
      <c r="K20" s="114">
        <f>J20/('Нормы по школам'!I21/100*25)*100</f>
        <v>0</v>
      </c>
      <c r="L20" s="81">
        <f>J20*'Нормы по школам'!J21/'Нормы по школам'!I21</f>
        <v>0</v>
      </c>
      <c r="M20" s="81">
        <f>J20*'Нормы по школам'!K21/'Нормы по школам'!I21</f>
        <v>0</v>
      </c>
      <c r="N20" s="81">
        <f>J20*'Нормы по школам'!L21/'Нормы по школам'!I21</f>
        <v>0</v>
      </c>
      <c r="O20" s="82">
        <f>J20*'Нормы по школам'!M21/'Нормы по школам'!I21</f>
        <v>0</v>
      </c>
      <c r="P20" s="124"/>
      <c r="Q20" s="118">
        <f>P20</f>
        <v>0</v>
      </c>
      <c r="R20" s="114">
        <f>Q20/('Нормы по школам'!C21/100*35)*100</f>
        <v>0</v>
      </c>
      <c r="S20" s="79">
        <f>Q20*'Нормы по школам'!D21/'Нормы по школам'!C21</f>
        <v>0</v>
      </c>
      <c r="T20" s="79">
        <f>Q20*'Нормы по школам'!E21/'Нормы по школам'!C21</f>
        <v>0</v>
      </c>
      <c r="U20" s="79">
        <f>Q20*'Нормы по школам'!F21/'Нормы по школам'!C21</f>
        <v>0</v>
      </c>
      <c r="V20" s="80">
        <f>Q20*'Нормы по школам'!G21/'Нормы по школам'!C21</f>
        <v>0</v>
      </c>
      <c r="W20" s="124"/>
      <c r="X20" s="126">
        <f t="shared" si="2"/>
        <v>0</v>
      </c>
      <c r="Y20" s="114">
        <f>X20/('Нормы по школам'!I21/100*35)*100</f>
        <v>0</v>
      </c>
      <c r="Z20" s="81">
        <f>X20*'Нормы по школам'!J21/'Нормы по школам'!I21</f>
        <v>0</v>
      </c>
      <c r="AA20" s="81">
        <f>X20*'Нормы по школам'!K21/'Нормы по школам'!I21</f>
        <v>0</v>
      </c>
      <c r="AB20" s="81">
        <f>X20*'Нормы по школам'!L21/'Нормы по школам'!I21</f>
        <v>0</v>
      </c>
      <c r="AC20" s="82">
        <f>X20*'Нормы по школам'!M21/'Нормы по школам'!I21</f>
        <v>0</v>
      </c>
      <c r="AD20" s="121"/>
      <c r="AE20" s="118">
        <f>AD20</f>
        <v>0</v>
      </c>
      <c r="AF20" s="114">
        <f>AE20/('Нормы по школам'!C21/100*60)*100</f>
        <v>0</v>
      </c>
      <c r="AG20" s="79">
        <f>AE20*'Нормы по школам'!D21/'Нормы по школам'!C21</f>
        <v>0</v>
      </c>
      <c r="AH20" s="79">
        <f>AE20*'Нормы по школам'!E21/'Нормы по школам'!C21</f>
        <v>0</v>
      </c>
      <c r="AI20" s="79">
        <f>AE20*'Нормы по школам'!F21/'Нормы по школам'!C21</f>
        <v>0</v>
      </c>
      <c r="AJ20" s="80">
        <f>AE20*'Нормы по школам'!G21/'Нормы по школам'!C21</f>
        <v>0</v>
      </c>
      <c r="AK20" s="121"/>
      <c r="AL20" s="118">
        <f t="shared" si="3"/>
        <v>0</v>
      </c>
      <c r="AM20" s="114">
        <f>AL20/('Нормы по школам'!I21/100*60)*100</f>
        <v>0</v>
      </c>
      <c r="AN20" s="81">
        <f>AL20*'Нормы по школам'!J21/'Нормы по школам'!I21</f>
        <v>0</v>
      </c>
      <c r="AO20" s="81">
        <f>AL20*'Нормы по школам'!K21/'Нормы по школам'!I21</f>
        <v>0</v>
      </c>
      <c r="AP20" s="81">
        <f>AL20*'Нормы по школам'!L21/'Нормы по школам'!I21</f>
        <v>0</v>
      </c>
      <c r="AQ20" s="82">
        <f>AL20*'Нормы по школам'!M21/'Нормы по школам'!I21</f>
        <v>0</v>
      </c>
    </row>
    <row r="21" spans="1:43" s="27" customFormat="1" ht="15" customHeight="1">
      <c r="A21" s="174" t="s">
        <v>73</v>
      </c>
      <c r="B21" s="102"/>
      <c r="C21" s="118">
        <f t="shared" si="0"/>
        <v>0</v>
      </c>
      <c r="D21" s="114">
        <f>C21/('Нормы по школам'!C22/100*25)*100</f>
        <v>0</v>
      </c>
      <c r="E21" s="79">
        <f>C21*'Нормы по школам'!D22/'Нормы по школам'!C22</f>
        <v>0</v>
      </c>
      <c r="F21" s="79">
        <f>C21*'Нормы по школам'!E22/'Нормы по школам'!C22</f>
        <v>0</v>
      </c>
      <c r="G21" s="79">
        <f>C21*'Нормы по школам'!F22/'Нормы по школам'!C22</f>
        <v>0</v>
      </c>
      <c r="H21" s="80">
        <f>C21*'Нормы по школам'!G22/'Нормы по школам'!C22</f>
        <v>0</v>
      </c>
      <c r="I21" s="102"/>
      <c r="J21" s="118">
        <f t="shared" si="1"/>
        <v>0</v>
      </c>
      <c r="K21" s="114">
        <f>J21/('Нормы по школам'!I22/100*25)*100</f>
        <v>0</v>
      </c>
      <c r="L21" s="81">
        <f>J21*'Нормы по школам'!J22/'Нормы по школам'!I22</f>
        <v>0</v>
      </c>
      <c r="M21" s="81">
        <f>J21*'Нормы по школам'!K22/'Нормы по школам'!I22</f>
        <v>0</v>
      </c>
      <c r="N21" s="81">
        <f>J21*'Нормы по школам'!L22/'Нормы по школам'!I22</f>
        <v>0</v>
      </c>
      <c r="O21" s="82">
        <f>J21*'Нормы по школам'!M22/'Нормы по школам'!I22</f>
        <v>0</v>
      </c>
      <c r="P21" s="124"/>
      <c r="Q21" s="118">
        <f>P21</f>
        <v>0</v>
      </c>
      <c r="R21" s="114">
        <f>Q21/('Нормы по школам'!C22/100*35)*100</f>
        <v>0</v>
      </c>
      <c r="S21" s="79">
        <f>Q21*'Нормы по школам'!D22/'Нормы по школам'!C22</f>
        <v>0</v>
      </c>
      <c r="T21" s="79">
        <f>Q21*'Нормы по школам'!E22/'Нормы по школам'!C22</f>
        <v>0</v>
      </c>
      <c r="U21" s="79">
        <f>Q21*'Нормы по школам'!F22/'Нормы по школам'!C22</f>
        <v>0</v>
      </c>
      <c r="V21" s="80">
        <f>Q21*'Нормы по школам'!G22/'Нормы по школам'!C22</f>
        <v>0</v>
      </c>
      <c r="W21" s="124"/>
      <c r="X21" s="126">
        <f t="shared" si="2"/>
        <v>0</v>
      </c>
      <c r="Y21" s="114">
        <f>X21/('Нормы по школам'!I22/100*35)*100</f>
        <v>0</v>
      </c>
      <c r="Z21" s="81">
        <f>X21*'Нормы по школам'!J22/'Нормы по школам'!I22</f>
        <v>0</v>
      </c>
      <c r="AA21" s="81">
        <f>X21*'Нормы по школам'!K22/'Нормы по школам'!I22</f>
        <v>0</v>
      </c>
      <c r="AB21" s="81">
        <f>X21*'Нормы по школам'!L22/'Нормы по школам'!I22</f>
        <v>0</v>
      </c>
      <c r="AC21" s="82">
        <f>X21*'Нормы по школам'!M22/'Нормы по школам'!I22</f>
        <v>0</v>
      </c>
      <c r="AD21" s="121"/>
      <c r="AE21" s="118">
        <f>AD21</f>
        <v>0</v>
      </c>
      <c r="AF21" s="114">
        <f>AE21/('Нормы по школам'!C22/100*60)*100</f>
        <v>0</v>
      </c>
      <c r="AG21" s="79">
        <f>AE21*'Нормы по школам'!D22/'Нормы по школам'!C22</f>
        <v>0</v>
      </c>
      <c r="AH21" s="79">
        <f>AE21*'Нормы по школам'!E22/'Нормы по школам'!C22</f>
        <v>0</v>
      </c>
      <c r="AI21" s="79">
        <f>AE21*'Нормы по школам'!F22/'Нормы по школам'!C22</f>
        <v>0</v>
      </c>
      <c r="AJ21" s="80">
        <f>AE21*'Нормы по школам'!G22/'Нормы по школам'!C22</f>
        <v>0</v>
      </c>
      <c r="AK21" s="121"/>
      <c r="AL21" s="118">
        <f t="shared" si="3"/>
        <v>0</v>
      </c>
      <c r="AM21" s="114">
        <f>AL21/('Нормы по школам'!I22/100*60)*100</f>
        <v>0</v>
      </c>
      <c r="AN21" s="81">
        <f>AL21*'Нормы по школам'!J22/'Нормы по школам'!I22</f>
        <v>0</v>
      </c>
      <c r="AO21" s="81">
        <f>AL21*'Нормы по школам'!K22/'Нормы по школам'!I22</f>
        <v>0</v>
      </c>
      <c r="AP21" s="81">
        <f>AL21*'Нормы по школам'!L22/'Нормы по школам'!I22</f>
        <v>0</v>
      </c>
      <c r="AQ21" s="82">
        <f>AL21*'Нормы по школам'!M22/'Нормы по школам'!I22</f>
        <v>0</v>
      </c>
    </row>
    <row r="22" spans="1:43" s="27" customFormat="1" ht="15" customHeight="1">
      <c r="A22" s="175" t="s">
        <v>72</v>
      </c>
      <c r="B22" s="102"/>
      <c r="C22" s="118">
        <f t="shared" si="0"/>
        <v>0</v>
      </c>
      <c r="D22" s="114">
        <f>C22/('Нормы по школам'!C23/100*25)*100</f>
        <v>0</v>
      </c>
      <c r="E22" s="79">
        <f>C22*'Нормы по школам'!D23/'Нормы по школам'!C23</f>
        <v>0</v>
      </c>
      <c r="F22" s="79">
        <f>C22*'Нормы по школам'!E23/'Нормы по школам'!C23</f>
        <v>0</v>
      </c>
      <c r="G22" s="79">
        <f>C22*'Нормы по школам'!F23/'Нормы по школам'!C23</f>
        <v>0</v>
      </c>
      <c r="H22" s="80">
        <f>C22*'Нормы по школам'!G23/'Нормы по школам'!C23</f>
        <v>0</v>
      </c>
      <c r="I22" s="102"/>
      <c r="J22" s="118">
        <f t="shared" si="1"/>
        <v>0</v>
      </c>
      <c r="K22" s="114">
        <f>J22/('Нормы по школам'!I23/100*25)*100</f>
        <v>0</v>
      </c>
      <c r="L22" s="81">
        <f>J22*'Нормы по школам'!J23/'Нормы по школам'!I23</f>
        <v>0</v>
      </c>
      <c r="M22" s="81">
        <f>J22*'Нормы по школам'!K23/'Нормы по школам'!I23</f>
        <v>0</v>
      </c>
      <c r="N22" s="81">
        <f>J22*'Нормы по школам'!L23/'Нормы по школам'!I23</f>
        <v>0</v>
      </c>
      <c r="O22" s="82">
        <f>J22*'Нормы по школам'!M23/'Нормы по школам'!I23</f>
        <v>0</v>
      </c>
      <c r="P22" s="124"/>
      <c r="Q22" s="118">
        <f>P22</f>
        <v>0</v>
      </c>
      <c r="R22" s="114">
        <f>Q22/('Нормы по школам'!C23/100*35)*100</f>
        <v>0</v>
      </c>
      <c r="S22" s="79">
        <f>Q22*'Нормы по школам'!D23/'Нормы по школам'!C23</f>
        <v>0</v>
      </c>
      <c r="T22" s="79">
        <f>Q22*'Нормы по школам'!E23/'Нормы по школам'!C23</f>
        <v>0</v>
      </c>
      <c r="U22" s="79">
        <f>Q22*'Нормы по школам'!F23/'Нормы по школам'!C23</f>
        <v>0</v>
      </c>
      <c r="V22" s="80">
        <f>Q22*'Нормы по школам'!G23/'Нормы по школам'!C23</f>
        <v>0</v>
      </c>
      <c r="W22" s="124"/>
      <c r="X22" s="126">
        <f t="shared" si="2"/>
        <v>0</v>
      </c>
      <c r="Y22" s="114">
        <f>X22/('Нормы по школам'!I23/100*35)*100</f>
        <v>0</v>
      </c>
      <c r="Z22" s="81">
        <f>X22*'Нормы по школам'!J23/'Нормы по школам'!I23</f>
        <v>0</v>
      </c>
      <c r="AA22" s="81">
        <f>X22*'Нормы по школам'!K23/'Нормы по школам'!I23</f>
        <v>0</v>
      </c>
      <c r="AB22" s="81">
        <f>X22*'Нормы по школам'!L23/'Нормы по школам'!I23</f>
        <v>0</v>
      </c>
      <c r="AC22" s="82">
        <f>X22*'Нормы по школам'!M23/'Нормы по школам'!I23</f>
        <v>0</v>
      </c>
      <c r="AD22" s="121"/>
      <c r="AE22" s="118">
        <f>AD22</f>
        <v>0</v>
      </c>
      <c r="AF22" s="114">
        <f>AE22/('Нормы по школам'!C23/100*60)*100</f>
        <v>0</v>
      </c>
      <c r="AG22" s="79">
        <f>AE22*'Нормы по школам'!D23/'Нормы по школам'!C23</f>
        <v>0</v>
      </c>
      <c r="AH22" s="79">
        <f>AE22*'Нормы по школам'!E23/'Нормы по школам'!C23</f>
        <v>0</v>
      </c>
      <c r="AI22" s="79">
        <f>AE22*'Нормы по школам'!F23/'Нормы по школам'!C23</f>
        <v>0</v>
      </c>
      <c r="AJ22" s="80">
        <f>AE22*'Нормы по школам'!G23/'Нормы по школам'!C23</f>
        <v>0</v>
      </c>
      <c r="AK22" s="121"/>
      <c r="AL22" s="118">
        <f t="shared" si="3"/>
        <v>0</v>
      </c>
      <c r="AM22" s="114">
        <f>AL22/('Нормы по школам'!I23/100*60)*100</f>
        <v>0</v>
      </c>
      <c r="AN22" s="81">
        <f>AL22*'Нормы по школам'!J23/'Нормы по школам'!I23</f>
        <v>0</v>
      </c>
      <c r="AO22" s="81">
        <f>AL22*'Нормы по школам'!K23/'Нормы по школам'!I23</f>
        <v>0</v>
      </c>
      <c r="AP22" s="81">
        <f>AL22*'Нормы по школам'!L23/'Нормы по школам'!I23</f>
        <v>0</v>
      </c>
      <c r="AQ22" s="82">
        <f>AL22*'Нормы по школам'!M23/'Нормы по школам'!I23</f>
        <v>0</v>
      </c>
    </row>
    <row r="23" spans="1:43" s="27" customFormat="1" ht="15" customHeight="1">
      <c r="A23" s="176" t="s">
        <v>73</v>
      </c>
      <c r="B23" s="102"/>
      <c r="C23" s="118">
        <f t="shared" si="0"/>
        <v>0</v>
      </c>
      <c r="D23" s="114">
        <f>C23/('Нормы по школам'!C24/100*25)*100</f>
        <v>0</v>
      </c>
      <c r="E23" s="79">
        <f>C23*'Нормы по школам'!D24/'Нормы по школам'!C24</f>
        <v>0</v>
      </c>
      <c r="F23" s="79">
        <f>C23*'Нормы по школам'!E24/'Нормы по школам'!C24</f>
        <v>0</v>
      </c>
      <c r="G23" s="79">
        <f>C23*'Нормы по школам'!F24/'Нормы по школам'!C24</f>
        <v>0</v>
      </c>
      <c r="H23" s="80">
        <f>C23*'Нормы по школам'!G24/'Нормы по школам'!C24</f>
        <v>0</v>
      </c>
      <c r="I23" s="102"/>
      <c r="J23" s="118">
        <f t="shared" si="1"/>
        <v>0</v>
      </c>
      <c r="K23" s="114">
        <f>J23/('Нормы по школам'!I24/100*25)*100</f>
        <v>0</v>
      </c>
      <c r="L23" s="81">
        <f>J23*'Нормы по школам'!J24/'Нормы по школам'!I24</f>
        <v>0</v>
      </c>
      <c r="M23" s="81">
        <f>J23*'Нормы по школам'!K24/'Нормы по школам'!I24</f>
        <v>0</v>
      </c>
      <c r="N23" s="81">
        <f>J23*'Нормы по школам'!L24/'Нормы по школам'!I24</f>
        <v>0</v>
      </c>
      <c r="O23" s="82">
        <f>J23*'Нормы по школам'!M24/'Нормы по школам'!I24</f>
        <v>0</v>
      </c>
      <c r="P23" s="124"/>
      <c r="Q23" s="118">
        <f>P23</f>
        <v>0</v>
      </c>
      <c r="R23" s="114">
        <f>Q23/('Нормы по школам'!C24/100*35)*100</f>
        <v>0</v>
      </c>
      <c r="S23" s="79">
        <f>Q23*'Нормы по школам'!D24/'Нормы по школам'!C24</f>
        <v>0</v>
      </c>
      <c r="T23" s="79">
        <f>Q23*'Нормы по школам'!E24/'Нормы по школам'!C24</f>
        <v>0</v>
      </c>
      <c r="U23" s="79">
        <f>Q23*'Нормы по школам'!F24/'Нормы по школам'!C24</f>
        <v>0</v>
      </c>
      <c r="V23" s="80">
        <f>Q23*'Нормы по школам'!G24/'Нормы по школам'!C24</f>
        <v>0</v>
      </c>
      <c r="W23" s="124"/>
      <c r="X23" s="126">
        <f t="shared" si="2"/>
        <v>0</v>
      </c>
      <c r="Y23" s="114">
        <f>X23/('Нормы по школам'!I24/100*35)*100</f>
        <v>0</v>
      </c>
      <c r="Z23" s="81">
        <f>X23*'Нормы по школам'!J24/'Нормы по школам'!I24</f>
        <v>0</v>
      </c>
      <c r="AA23" s="81">
        <f>X23*'Нормы по школам'!K24/'Нормы по школам'!I24</f>
        <v>0</v>
      </c>
      <c r="AB23" s="81">
        <f>X23*'Нормы по школам'!L24/'Нормы по школам'!I24</f>
        <v>0</v>
      </c>
      <c r="AC23" s="82">
        <f>X23*'Нормы по школам'!M24/'Нормы по школам'!I24</f>
        <v>0</v>
      </c>
      <c r="AD23" s="121"/>
      <c r="AE23" s="118">
        <f>AD23</f>
        <v>0</v>
      </c>
      <c r="AF23" s="114">
        <f>AE23/('Нормы по школам'!C24/100*60)*100</f>
        <v>0</v>
      </c>
      <c r="AG23" s="79">
        <f>AE23*'Нормы по школам'!D24/'Нормы по школам'!C24</f>
        <v>0</v>
      </c>
      <c r="AH23" s="79">
        <f>AE23*'Нормы по школам'!E24/'Нормы по школам'!C24</f>
        <v>0</v>
      </c>
      <c r="AI23" s="79">
        <f>AE23*'Нормы по школам'!F24/'Нормы по школам'!C24</f>
        <v>0</v>
      </c>
      <c r="AJ23" s="80">
        <f>AE23*'Нормы по школам'!G24/'Нормы по школам'!C24</f>
        <v>0</v>
      </c>
      <c r="AK23" s="121"/>
      <c r="AL23" s="118">
        <f t="shared" si="3"/>
        <v>0</v>
      </c>
      <c r="AM23" s="114">
        <f>AL23/('Нормы по школам'!I24/100*60)*100</f>
        <v>0</v>
      </c>
      <c r="AN23" s="81">
        <f>AL23*'Нормы по школам'!J24/'Нормы по школам'!I24</f>
        <v>0</v>
      </c>
      <c r="AO23" s="81">
        <f>AL23*'Нормы по школам'!K24/'Нормы по школам'!I24</f>
        <v>0</v>
      </c>
      <c r="AP23" s="81">
        <f>AL23*'Нормы по школам'!L24/'Нормы по школам'!I24</f>
        <v>0</v>
      </c>
      <c r="AQ23" s="82">
        <f>AL23*'Нормы по школам'!M24/'Нормы по школам'!I24</f>
        <v>0</v>
      </c>
    </row>
    <row r="24" spans="1:43" s="27" customFormat="1" ht="15" customHeight="1">
      <c r="A24" s="173" t="s">
        <v>14</v>
      </c>
      <c r="B24" s="102"/>
      <c r="C24" s="118">
        <f t="shared" si="0"/>
        <v>0</v>
      </c>
      <c r="D24" s="114">
        <f>C24/('Нормы по школам'!C25/100*25)*100</f>
        <v>0</v>
      </c>
      <c r="E24" s="79">
        <f>C24*'Нормы по школам'!D25/'Нормы по школам'!C25</f>
        <v>0</v>
      </c>
      <c r="F24" s="79">
        <f>C24*'Нормы по школам'!E25/'Нормы по школам'!C25</f>
        <v>0</v>
      </c>
      <c r="G24" s="79">
        <f>C24*'Нормы по школам'!F25/'Нормы по школам'!C25</f>
        <v>0</v>
      </c>
      <c r="H24" s="80">
        <f>C24*'Нормы по школам'!G25/'Нормы по школам'!C25</f>
        <v>0</v>
      </c>
      <c r="I24" s="102"/>
      <c r="J24" s="118">
        <f t="shared" si="1"/>
        <v>0</v>
      </c>
      <c r="K24" s="114">
        <f>J24/('Нормы по школам'!I25/100*25)*100</f>
        <v>0</v>
      </c>
      <c r="L24" s="81">
        <f>J24*'Нормы по школам'!J25/'Нормы по школам'!I25</f>
        <v>0</v>
      </c>
      <c r="M24" s="81">
        <f>J24*'Нормы по школам'!K25/'Нормы по школам'!I25</f>
        <v>0</v>
      </c>
      <c r="N24" s="81">
        <f>J24*'Нормы по школам'!L25/'Нормы по школам'!I25</f>
        <v>0</v>
      </c>
      <c r="O24" s="82">
        <f>J24*'Нормы по школам'!M25/'Нормы по школам'!I25</f>
        <v>0</v>
      </c>
      <c r="P24" s="124"/>
      <c r="Q24" s="118">
        <f>P24</f>
        <v>0</v>
      </c>
      <c r="R24" s="114">
        <f>Q24/('Нормы по школам'!C25/100*35)*100</f>
        <v>0</v>
      </c>
      <c r="S24" s="79">
        <f>Q24*'Нормы по школам'!D25/'Нормы по школам'!C25</f>
        <v>0</v>
      </c>
      <c r="T24" s="79">
        <f>Q24*'Нормы по школам'!E25/'Нормы по школам'!C25</f>
        <v>0</v>
      </c>
      <c r="U24" s="79">
        <f>Q24*'Нормы по школам'!F25/'Нормы по школам'!C25</f>
        <v>0</v>
      </c>
      <c r="V24" s="80">
        <f>Q24*'Нормы по школам'!G25/'Нормы по школам'!C25</f>
        <v>0</v>
      </c>
      <c r="W24" s="124"/>
      <c r="X24" s="126">
        <f t="shared" si="2"/>
        <v>0</v>
      </c>
      <c r="Y24" s="114">
        <f>X24/('Нормы по школам'!I25/100*35)*100</f>
        <v>0</v>
      </c>
      <c r="Z24" s="81">
        <f>X24*'Нормы по школам'!J25/'Нормы по школам'!I25</f>
        <v>0</v>
      </c>
      <c r="AA24" s="81">
        <f>X24*'Нормы по школам'!K25/'Нормы по школам'!I25</f>
        <v>0</v>
      </c>
      <c r="AB24" s="81">
        <f>X24*'Нормы по школам'!L25/'Нормы по школам'!I25</f>
        <v>0</v>
      </c>
      <c r="AC24" s="82">
        <f>X24*'Нормы по школам'!M25/'Нормы по школам'!I25</f>
        <v>0</v>
      </c>
      <c r="AD24" s="121"/>
      <c r="AE24" s="118">
        <f>AD24</f>
        <v>0</v>
      </c>
      <c r="AF24" s="114">
        <f>AE24/('Нормы по школам'!C25/100*60)*100</f>
        <v>0</v>
      </c>
      <c r="AG24" s="79">
        <f>AE24*'Нормы по школам'!D25/'Нормы по школам'!C25</f>
        <v>0</v>
      </c>
      <c r="AH24" s="79">
        <f>AE24*'Нормы по школам'!E25/'Нормы по школам'!C25</f>
        <v>0</v>
      </c>
      <c r="AI24" s="79">
        <f>AE24*'Нормы по школам'!F25/'Нормы по школам'!C25</f>
        <v>0</v>
      </c>
      <c r="AJ24" s="80">
        <f>AE24*'Нормы по школам'!G25/'Нормы по школам'!C25</f>
        <v>0</v>
      </c>
      <c r="AK24" s="121"/>
      <c r="AL24" s="118">
        <f t="shared" si="3"/>
        <v>0</v>
      </c>
      <c r="AM24" s="114">
        <f>AL24/('Нормы по школам'!I25/100*60)*100</f>
        <v>0</v>
      </c>
      <c r="AN24" s="81">
        <f>AL24*'Нормы по школам'!J25/'Нормы по школам'!I25</f>
        <v>0</v>
      </c>
      <c r="AO24" s="81">
        <f>AL24*'Нормы по школам'!K25/'Нормы по школам'!I25</f>
        <v>0</v>
      </c>
      <c r="AP24" s="81">
        <f>AL24*'Нормы по школам'!L25/'Нормы по школам'!I25</f>
        <v>0</v>
      </c>
      <c r="AQ24" s="82">
        <f>AL24*'Нормы по школам'!M25/'Нормы по школам'!I25</f>
        <v>0</v>
      </c>
    </row>
    <row r="25" spans="1:43" s="27" customFormat="1" ht="15" customHeight="1">
      <c r="A25" s="173" t="s">
        <v>16</v>
      </c>
      <c r="B25" s="102"/>
      <c r="C25" s="118">
        <f>B25*'Нормы по школам'!C26/'Нормы по школам'!B26</f>
        <v>0</v>
      </c>
      <c r="D25" s="114">
        <f>C25/('Нормы по школам'!C26/100*25)*100</f>
        <v>0</v>
      </c>
      <c r="E25" s="79">
        <f>C25*'Нормы по школам'!D26/'Нормы по школам'!C26</f>
        <v>0</v>
      </c>
      <c r="F25" s="79">
        <f>C25*'Нормы по школам'!E26/'Нормы по школам'!C26</f>
        <v>0</v>
      </c>
      <c r="G25" s="79">
        <f>C25*'Нормы по школам'!F26/'Нормы по школам'!C26</f>
        <v>0</v>
      </c>
      <c r="H25" s="80">
        <f>C25*'Нормы по школам'!G26/'Нормы по школам'!C26</f>
        <v>0</v>
      </c>
      <c r="I25" s="102"/>
      <c r="J25" s="118">
        <f>I25*'Нормы по школам'!I26/'Нормы по школам'!H26</f>
        <v>0</v>
      </c>
      <c r="K25" s="114">
        <f>J25/('Нормы по школам'!I26/100*25)*100</f>
        <v>0</v>
      </c>
      <c r="L25" s="81">
        <f>J25*'Нормы по школам'!J26/'Нормы по школам'!I26</f>
        <v>0</v>
      </c>
      <c r="M25" s="81">
        <f>J25*'Нормы по школам'!K26/'Нормы по школам'!I26</f>
        <v>0</v>
      </c>
      <c r="N25" s="81">
        <f>J25*'Нормы по школам'!L26/'Нормы по школам'!I26</f>
        <v>0</v>
      </c>
      <c r="O25" s="82">
        <f>J25*'Нормы по школам'!M26/'Нормы по школам'!I26</f>
        <v>0</v>
      </c>
      <c r="P25" s="124"/>
      <c r="Q25" s="118">
        <f>P25*'Нормы по школам'!C26/'Нормы по школам'!B26</f>
        <v>0</v>
      </c>
      <c r="R25" s="114">
        <f>Q25/('Нормы по школам'!C26/100*35)*100</f>
        <v>0</v>
      </c>
      <c r="S25" s="79">
        <f>Q25*'Нормы по школам'!D26/'Нормы по школам'!C26</f>
        <v>0</v>
      </c>
      <c r="T25" s="79">
        <f>Q25*'Нормы по школам'!E26/'Нормы по школам'!C26</f>
        <v>0</v>
      </c>
      <c r="U25" s="79">
        <f>Q25*'Нормы по школам'!F26/'Нормы по школам'!C26</f>
        <v>0</v>
      </c>
      <c r="V25" s="80">
        <f>Q25*'Нормы по школам'!G26/'Нормы по школам'!C26</f>
        <v>0</v>
      </c>
      <c r="W25" s="124"/>
      <c r="X25" s="126">
        <f>W25*'Нормы по школам'!I26/'Нормы по школам'!H26</f>
        <v>0</v>
      </c>
      <c r="Y25" s="114">
        <f>X25/('Нормы по школам'!I26/100*35)*100</f>
        <v>0</v>
      </c>
      <c r="Z25" s="81">
        <f>X25*'Нормы по школам'!J26/'Нормы по школам'!I26</f>
        <v>0</v>
      </c>
      <c r="AA25" s="81">
        <f>X25*'Нормы по школам'!K26/'Нормы по школам'!I26</f>
        <v>0</v>
      </c>
      <c r="AB25" s="81">
        <f>X25*'Нормы по школам'!L26/'Нормы по школам'!I26</f>
        <v>0</v>
      </c>
      <c r="AC25" s="82">
        <f>X25*'Нормы по школам'!M26/'Нормы по школам'!I26</f>
        <v>0</v>
      </c>
      <c r="AD25" s="121"/>
      <c r="AE25" s="118">
        <f>AD25*'Нормы по школам'!C26/'Нормы по школам'!B26</f>
        <v>0</v>
      </c>
      <c r="AF25" s="114">
        <f>AE25/('Нормы по школам'!C26/100*60)*100</f>
        <v>0</v>
      </c>
      <c r="AG25" s="79">
        <f>AE25*'Нормы по школам'!D26/'Нормы по школам'!C26</f>
        <v>0</v>
      </c>
      <c r="AH25" s="79">
        <f>AE25*'Нормы по школам'!E26/'Нормы по школам'!C26</f>
        <v>0</v>
      </c>
      <c r="AI25" s="79">
        <f>AE25*'Нормы по школам'!F26/'Нормы по школам'!C26</f>
        <v>0</v>
      </c>
      <c r="AJ25" s="80">
        <f>AE25*'Нормы по школам'!G26/'Нормы по школам'!C26</f>
        <v>0</v>
      </c>
      <c r="AK25" s="121"/>
      <c r="AL25" s="118">
        <f>AK25*'Нормы по школам'!I26/'Нормы по школам'!H26</f>
        <v>0</v>
      </c>
      <c r="AM25" s="114">
        <f>AL25/('Нормы по школам'!I26/100*60)*100</f>
        <v>0</v>
      </c>
      <c r="AN25" s="81">
        <f>AL25*'Нормы по школам'!J26/'Нормы по школам'!I26</f>
        <v>0</v>
      </c>
      <c r="AO25" s="81">
        <f>AL25*'Нормы по школам'!K26/'Нормы по школам'!I26</f>
        <v>0</v>
      </c>
      <c r="AP25" s="81">
        <f>AL25*'Нормы по школам'!L26/'Нормы по школам'!I26</f>
        <v>0</v>
      </c>
      <c r="AQ25" s="82">
        <f>AL25*'Нормы по школам'!M26/'Нормы по школам'!I26</f>
        <v>0</v>
      </c>
    </row>
    <row r="26" spans="1:43" s="27" customFormat="1" ht="15" customHeight="1">
      <c r="A26" s="173" t="s">
        <v>15</v>
      </c>
      <c r="B26" s="102"/>
      <c r="C26" s="118">
        <f t="shared" si="0"/>
        <v>0</v>
      </c>
      <c r="D26" s="114">
        <f>C26/('Нормы по школам'!C27/100*25)*100</f>
        <v>0</v>
      </c>
      <c r="E26" s="79">
        <f>C26*'Нормы по школам'!D27/'Нормы по школам'!C27</f>
        <v>0</v>
      </c>
      <c r="F26" s="79">
        <f>C26*'Нормы по школам'!E27/'Нормы по школам'!C27</f>
        <v>0</v>
      </c>
      <c r="G26" s="79">
        <f>C26*'Нормы по школам'!F27/'Нормы по школам'!C27</f>
        <v>0</v>
      </c>
      <c r="H26" s="80">
        <f>C26*'Нормы по школам'!G27/'Нормы по школам'!C27</f>
        <v>0</v>
      </c>
      <c r="I26" s="102"/>
      <c r="J26" s="118">
        <f t="shared" si="1"/>
        <v>0</v>
      </c>
      <c r="K26" s="114">
        <f>J26/('Нормы по школам'!I27/100*25)*100</f>
        <v>0</v>
      </c>
      <c r="L26" s="81">
        <f>J26*'Нормы по школам'!J27/'Нормы по школам'!I27</f>
        <v>0</v>
      </c>
      <c r="M26" s="81">
        <f>J26*'Нормы по школам'!K27/'Нормы по школам'!I27</f>
        <v>0</v>
      </c>
      <c r="N26" s="81">
        <f>J26*'Нормы по школам'!L27/'Нормы по школам'!I27</f>
        <v>0</v>
      </c>
      <c r="O26" s="82">
        <f>J26*'Нормы по школам'!M27/'Нормы по школам'!I27</f>
        <v>0</v>
      </c>
      <c r="P26" s="124"/>
      <c r="Q26" s="118">
        <f>P26</f>
        <v>0</v>
      </c>
      <c r="R26" s="114">
        <f>Q26/('Нормы по школам'!C27/100*35)*100</f>
        <v>0</v>
      </c>
      <c r="S26" s="79">
        <f>Q26*'Нормы по школам'!D27/'Нормы по школам'!C27</f>
        <v>0</v>
      </c>
      <c r="T26" s="79">
        <f>Q26*'Нормы по школам'!E27/'Нормы по школам'!C27</f>
        <v>0</v>
      </c>
      <c r="U26" s="79">
        <f>Q26*'Нормы по школам'!F27/'Нормы по школам'!C27</f>
        <v>0</v>
      </c>
      <c r="V26" s="80">
        <f>Q26*'Нормы по школам'!G27/'Нормы по школам'!C27</f>
        <v>0</v>
      </c>
      <c r="W26" s="124"/>
      <c r="X26" s="126">
        <f t="shared" si="2"/>
        <v>0</v>
      </c>
      <c r="Y26" s="114">
        <f>X26/('Нормы по школам'!I27/100*35)*100</f>
        <v>0</v>
      </c>
      <c r="Z26" s="81">
        <f>X26*'Нормы по школам'!J27/'Нормы по школам'!I27</f>
        <v>0</v>
      </c>
      <c r="AA26" s="81">
        <f>X26*'Нормы по школам'!K27/'Нормы по школам'!I27</f>
        <v>0</v>
      </c>
      <c r="AB26" s="81">
        <f>X26*'Нормы по школам'!L27/'Нормы по школам'!I27</f>
        <v>0</v>
      </c>
      <c r="AC26" s="82">
        <f>X26*'Нормы по школам'!M27/'Нормы по школам'!I27</f>
        <v>0</v>
      </c>
      <c r="AD26" s="121"/>
      <c r="AE26" s="118">
        <f>AD26</f>
        <v>0</v>
      </c>
      <c r="AF26" s="114">
        <f>AE26/('Нормы по школам'!C27/100*60)*100</f>
        <v>0</v>
      </c>
      <c r="AG26" s="79">
        <f>AE26*'Нормы по школам'!D27/'Нормы по школам'!C27</f>
        <v>0</v>
      </c>
      <c r="AH26" s="79">
        <f>AE26*'Нормы по школам'!E27/'Нормы по школам'!C27</f>
        <v>0</v>
      </c>
      <c r="AI26" s="79">
        <f>AE26*'Нормы по школам'!F27/'Нормы по школам'!C27</f>
        <v>0</v>
      </c>
      <c r="AJ26" s="80">
        <f>AE26*'Нормы по школам'!G27/'Нормы по школам'!C27</f>
        <v>0</v>
      </c>
      <c r="AK26" s="121"/>
      <c r="AL26" s="118">
        <f t="shared" si="3"/>
        <v>0</v>
      </c>
      <c r="AM26" s="114">
        <f>AL26/('Нормы по школам'!I27/100*60)*100</f>
        <v>0</v>
      </c>
      <c r="AN26" s="81">
        <f>AL26*'Нормы по школам'!J27/'Нормы по школам'!I27</f>
        <v>0</v>
      </c>
      <c r="AO26" s="81">
        <f>AL26*'Нормы по школам'!K27/'Нормы по школам'!I27</f>
        <v>0</v>
      </c>
      <c r="AP26" s="81">
        <f>AL26*'Нормы по школам'!L27/'Нормы по школам'!I27</f>
        <v>0</v>
      </c>
      <c r="AQ26" s="82">
        <f>AL26*'Нормы по школам'!M27/'Нормы по школам'!I27</f>
        <v>0</v>
      </c>
    </row>
    <row r="27" spans="1:43" s="27" customFormat="1" ht="15" customHeight="1">
      <c r="A27" s="173" t="s">
        <v>12</v>
      </c>
      <c r="B27" s="102"/>
      <c r="C27" s="118">
        <f t="shared" si="0"/>
        <v>0</v>
      </c>
      <c r="D27" s="114">
        <f>C27/('Нормы по школам'!C28/100*25)*100</f>
        <v>0</v>
      </c>
      <c r="E27" s="79">
        <f>C27*'Нормы по школам'!D28/'Нормы по школам'!C28</f>
        <v>0</v>
      </c>
      <c r="F27" s="79">
        <f>C27*'Нормы по школам'!E28/'Нормы по школам'!C28</f>
        <v>0</v>
      </c>
      <c r="G27" s="79">
        <f>C27*'Нормы по школам'!F28/'Нормы по школам'!C28</f>
        <v>0</v>
      </c>
      <c r="H27" s="80">
        <f>C27*'Нормы по школам'!G28/'Нормы по школам'!C28</f>
        <v>0</v>
      </c>
      <c r="I27" s="102"/>
      <c r="J27" s="118">
        <f t="shared" si="1"/>
        <v>0</v>
      </c>
      <c r="K27" s="114">
        <f>J27/('Нормы по школам'!I28/100*25)*100</f>
        <v>0</v>
      </c>
      <c r="L27" s="81">
        <f>J27*'Нормы по школам'!J28/'Нормы по школам'!I28</f>
        <v>0</v>
      </c>
      <c r="M27" s="81">
        <f>J27*'Нормы по школам'!K28/'Нормы по школам'!I28</f>
        <v>0</v>
      </c>
      <c r="N27" s="81">
        <f>J27*'Нормы по школам'!L28/'Нормы по школам'!I28</f>
        <v>0</v>
      </c>
      <c r="O27" s="82">
        <f>J27*'Нормы по школам'!M28/'Нормы по школам'!I28</f>
        <v>0</v>
      </c>
      <c r="P27" s="124"/>
      <c r="Q27" s="118">
        <f>P27</f>
        <v>0</v>
      </c>
      <c r="R27" s="114">
        <f>Q27/('Нормы по школам'!C28/100*35)*100</f>
        <v>0</v>
      </c>
      <c r="S27" s="79">
        <f>Q27*'Нормы по школам'!D28/'Нормы по школам'!C28</f>
        <v>0</v>
      </c>
      <c r="T27" s="79">
        <f>Q27*'Нормы по школам'!E28/'Нормы по школам'!C28</f>
        <v>0</v>
      </c>
      <c r="U27" s="79">
        <f>Q27*'Нормы по школам'!F28/'Нормы по школам'!C28</f>
        <v>0</v>
      </c>
      <c r="V27" s="80">
        <f>Q27*'Нормы по школам'!G28/'Нормы по школам'!C28</f>
        <v>0</v>
      </c>
      <c r="W27" s="124"/>
      <c r="X27" s="126">
        <f t="shared" si="2"/>
        <v>0</v>
      </c>
      <c r="Y27" s="114">
        <f>X27/('Нормы по школам'!I28/100*35)*100</f>
        <v>0</v>
      </c>
      <c r="Z27" s="81">
        <f>X27*'Нормы по школам'!J28/'Нормы по школам'!I28</f>
        <v>0</v>
      </c>
      <c r="AA27" s="81">
        <f>X27*'Нормы по школам'!K28/'Нормы по школам'!I28</f>
        <v>0</v>
      </c>
      <c r="AB27" s="81">
        <f>X27*'Нормы по школам'!L28/'Нормы по школам'!I28</f>
        <v>0</v>
      </c>
      <c r="AC27" s="82">
        <f>X27*'Нормы по школам'!M28/'Нормы по школам'!I28</f>
        <v>0</v>
      </c>
      <c r="AD27" s="121"/>
      <c r="AE27" s="118">
        <f>AD27</f>
        <v>0</v>
      </c>
      <c r="AF27" s="114">
        <f>AE27/('Нормы по школам'!C28/100*60)*100</f>
        <v>0</v>
      </c>
      <c r="AG27" s="79">
        <f>AE27*'Нормы по школам'!D28/'Нормы по школам'!C28</f>
        <v>0</v>
      </c>
      <c r="AH27" s="79">
        <f>AE27*'Нормы по школам'!E28/'Нормы по школам'!C28</f>
        <v>0</v>
      </c>
      <c r="AI27" s="79">
        <f>AE27*'Нормы по школам'!F28/'Нормы по школам'!C28</f>
        <v>0</v>
      </c>
      <c r="AJ27" s="80">
        <f>AE27*'Нормы по школам'!G28/'Нормы по школам'!C28</f>
        <v>0</v>
      </c>
      <c r="AK27" s="121"/>
      <c r="AL27" s="118">
        <f t="shared" si="3"/>
        <v>0</v>
      </c>
      <c r="AM27" s="114">
        <f>AL27/('Нормы по школам'!I28/100*60)*100</f>
        <v>0</v>
      </c>
      <c r="AN27" s="81">
        <f>AL27*'Нормы по школам'!J28/'Нормы по школам'!I28</f>
        <v>0</v>
      </c>
      <c r="AO27" s="81">
        <f>AL27*'Нормы по школам'!K28/'Нормы по школам'!I28</f>
        <v>0</v>
      </c>
      <c r="AP27" s="81">
        <f>AL27*'Нормы по школам'!L28/'Нормы по школам'!I28</f>
        <v>0</v>
      </c>
      <c r="AQ27" s="82">
        <f>AL27*'Нормы по школам'!M28/'Нормы по школам'!I28</f>
        <v>0</v>
      </c>
    </row>
    <row r="28" spans="1:43" s="27" customFormat="1" ht="15" customHeight="1">
      <c r="A28" s="177" t="s">
        <v>13</v>
      </c>
      <c r="B28" s="102"/>
      <c r="C28" s="118">
        <f t="shared" si="0"/>
        <v>0</v>
      </c>
      <c r="D28" s="114">
        <f>C28/('Нормы по школам'!C29/100*25)*100</f>
        <v>0</v>
      </c>
      <c r="E28" s="79">
        <f>C28*'Нормы по школам'!D29/'Нормы по школам'!C29</f>
        <v>0</v>
      </c>
      <c r="F28" s="79">
        <f>C28*'Нормы по школам'!E29/'Нормы по школам'!C29</f>
        <v>0</v>
      </c>
      <c r="G28" s="79">
        <f>C28*'Нормы по школам'!F29/'Нормы по школам'!C29</f>
        <v>0</v>
      </c>
      <c r="H28" s="80">
        <f>C28*'Нормы по школам'!G29/'Нормы по школам'!C29</f>
        <v>0</v>
      </c>
      <c r="I28" s="102"/>
      <c r="J28" s="118">
        <f t="shared" si="1"/>
        <v>0</v>
      </c>
      <c r="K28" s="114">
        <f>J28/('Нормы по школам'!I29/100*25)*100</f>
        <v>0</v>
      </c>
      <c r="L28" s="81">
        <f>J28*'Нормы по школам'!J29/'Нормы по школам'!I29</f>
        <v>0</v>
      </c>
      <c r="M28" s="81">
        <f>J28*'Нормы по школам'!K29/'Нормы по школам'!I29</f>
        <v>0</v>
      </c>
      <c r="N28" s="81">
        <f>J28*'Нормы по школам'!L29/'Нормы по школам'!I29</f>
        <v>0</v>
      </c>
      <c r="O28" s="82">
        <f>J28*'Нормы по школам'!M29/'Нормы по школам'!I29</f>
        <v>0</v>
      </c>
      <c r="P28" s="124"/>
      <c r="Q28" s="118">
        <f>P28</f>
        <v>0</v>
      </c>
      <c r="R28" s="114">
        <f>Q28/('Нормы по школам'!C29/100*35)*100</f>
        <v>0</v>
      </c>
      <c r="S28" s="79">
        <f>Q28*'Нормы по школам'!D29/'Нормы по школам'!C29</f>
        <v>0</v>
      </c>
      <c r="T28" s="79">
        <f>Q28*'Нормы по школам'!E29/'Нормы по школам'!C29</f>
        <v>0</v>
      </c>
      <c r="U28" s="79">
        <f>Q28*'Нормы по школам'!F29/'Нормы по школам'!C29</f>
        <v>0</v>
      </c>
      <c r="V28" s="80">
        <f>Q28*'Нормы по школам'!G29/'Нормы по школам'!C29</f>
        <v>0</v>
      </c>
      <c r="W28" s="124"/>
      <c r="X28" s="126">
        <f t="shared" si="2"/>
        <v>0</v>
      </c>
      <c r="Y28" s="114">
        <f>X28/('Нормы по школам'!I29/100*35)*100</f>
        <v>0</v>
      </c>
      <c r="Z28" s="81">
        <f>X28*'Нормы по школам'!J29/'Нормы по школам'!I29</f>
        <v>0</v>
      </c>
      <c r="AA28" s="81">
        <f>X28*'Нормы по школам'!K29/'Нормы по школам'!I29</f>
        <v>0</v>
      </c>
      <c r="AB28" s="81">
        <f>X28*'Нормы по школам'!L29/'Нормы по школам'!I29</f>
        <v>0</v>
      </c>
      <c r="AC28" s="82">
        <f>X28*'Нормы по школам'!M29/'Нормы по школам'!I29</f>
        <v>0</v>
      </c>
      <c r="AD28" s="121"/>
      <c r="AE28" s="118">
        <f>AD28</f>
        <v>0</v>
      </c>
      <c r="AF28" s="114">
        <f>AE28/('Нормы по школам'!C29/100*60)*100</f>
        <v>0</v>
      </c>
      <c r="AG28" s="79">
        <f>AE28*'Нормы по школам'!D29/'Нормы по школам'!C29</f>
        <v>0</v>
      </c>
      <c r="AH28" s="79">
        <f>AE28*'Нормы по школам'!E29/'Нормы по школам'!C29</f>
        <v>0</v>
      </c>
      <c r="AI28" s="79">
        <f>AE28*'Нормы по школам'!F29/'Нормы по школам'!C29</f>
        <v>0</v>
      </c>
      <c r="AJ28" s="80">
        <f>AE28*'Нормы по школам'!G29/'Нормы по школам'!C29</f>
        <v>0</v>
      </c>
      <c r="AK28" s="121"/>
      <c r="AL28" s="118">
        <f t="shared" si="3"/>
        <v>0</v>
      </c>
      <c r="AM28" s="114">
        <f>AL28/('Нормы по школам'!I29/100*60)*100</f>
        <v>0</v>
      </c>
      <c r="AN28" s="81">
        <f>AL28*'Нормы по школам'!J29/'Нормы по школам'!I29</f>
        <v>0</v>
      </c>
      <c r="AO28" s="81">
        <f>AL28*'Нормы по школам'!K29/'Нормы по школам'!I29</f>
        <v>0</v>
      </c>
      <c r="AP28" s="81">
        <f>AL28*'Нормы по школам'!L29/'Нормы по школам'!I29</f>
        <v>0</v>
      </c>
      <c r="AQ28" s="82">
        <f>AL28*'Нормы по школам'!M29/'Нормы по школам'!I29</f>
        <v>0</v>
      </c>
    </row>
    <row r="29" spans="1:43" s="27" customFormat="1" ht="15" customHeight="1">
      <c r="A29" s="173" t="s">
        <v>34</v>
      </c>
      <c r="B29" s="102"/>
      <c r="C29" s="118">
        <f>B29*'Нормы по школам'!C30/'Нормы по школам'!B30</f>
        <v>0</v>
      </c>
      <c r="D29" s="114">
        <f>C29/('Нормы по школам'!C30/100*25)*100</f>
        <v>0</v>
      </c>
      <c r="E29" s="79">
        <f>C29*'Нормы по школам'!D30/'Нормы по школам'!C30</f>
        <v>0</v>
      </c>
      <c r="F29" s="79">
        <f>C29*'Нормы по школам'!E30/'Нормы по школам'!C30</f>
        <v>0</v>
      </c>
      <c r="G29" s="79">
        <f>C29*'Нормы по школам'!F30/'Нормы по школам'!C30</f>
        <v>0</v>
      </c>
      <c r="H29" s="80">
        <f>C29*'Нормы по школам'!G30/'Нормы по школам'!C30</f>
        <v>0</v>
      </c>
      <c r="I29" s="102"/>
      <c r="J29" s="118">
        <f>I29*'Нормы по школам'!I30/'Нормы по школам'!H30</f>
        <v>0</v>
      </c>
      <c r="K29" s="114">
        <f>J29/('Нормы по школам'!I30/100*25)*100</f>
        <v>0</v>
      </c>
      <c r="L29" s="81">
        <f>J29*'Нормы по школам'!J30/'Нормы по школам'!I30</f>
        <v>0</v>
      </c>
      <c r="M29" s="81">
        <f>J29*'Нормы по школам'!K30/'Нормы по школам'!I30</f>
        <v>0</v>
      </c>
      <c r="N29" s="81">
        <f>J29*'Нормы по школам'!L30/'Нормы по школам'!I30</f>
        <v>0</v>
      </c>
      <c r="O29" s="82">
        <f>J29*'Нормы по школам'!M30/'Нормы по школам'!I30</f>
        <v>0</v>
      </c>
      <c r="P29" s="124"/>
      <c r="Q29" s="118">
        <f>P29*'Нормы по школам'!C30/'Нормы по школам'!B30</f>
        <v>0</v>
      </c>
      <c r="R29" s="114">
        <f>Q29/('Нормы по школам'!C30/100*35)*100</f>
        <v>0</v>
      </c>
      <c r="S29" s="79">
        <f>Q29*'Нормы по школам'!D30/'Нормы по школам'!C30</f>
        <v>0</v>
      </c>
      <c r="T29" s="79">
        <f>Q29*'Нормы по школам'!E30/'Нормы по школам'!C30</f>
        <v>0</v>
      </c>
      <c r="U29" s="79">
        <f>Q29*'Нормы по школам'!F30/'Нормы по школам'!C30</f>
        <v>0</v>
      </c>
      <c r="V29" s="80">
        <f>Q29*'Нормы по школам'!G30/'Нормы по школам'!C30</f>
        <v>0</v>
      </c>
      <c r="W29" s="124"/>
      <c r="X29" s="126">
        <f>W29*'Нормы по школам'!I30/'Нормы по школам'!H30</f>
        <v>0</v>
      </c>
      <c r="Y29" s="114">
        <f>X29/('Нормы по школам'!I30/100*35)*100</f>
        <v>0</v>
      </c>
      <c r="Z29" s="81">
        <f>X29*'Нормы по школам'!J30/'Нормы по школам'!I30</f>
        <v>0</v>
      </c>
      <c r="AA29" s="81">
        <f>X29*'Нормы по школам'!K30/'Нормы по школам'!I30</f>
        <v>0</v>
      </c>
      <c r="AB29" s="81">
        <f>X29*'Нормы по школам'!L30/'Нормы по школам'!I30</f>
        <v>0</v>
      </c>
      <c r="AC29" s="82">
        <f>X29*'Нормы по школам'!M30/'Нормы по школам'!I30</f>
        <v>0</v>
      </c>
      <c r="AD29" s="121"/>
      <c r="AE29" s="118">
        <f>AD29*'Нормы по школам'!C30/'Нормы по школам'!B30</f>
        <v>0</v>
      </c>
      <c r="AF29" s="114">
        <f>AE29/('Нормы по школам'!C30/100*60)*100</f>
        <v>0</v>
      </c>
      <c r="AG29" s="79">
        <f>AE29*'Нормы по школам'!D30/'Нормы по школам'!C30</f>
        <v>0</v>
      </c>
      <c r="AH29" s="79">
        <f>AE29*'Нормы по школам'!E30/'Нормы по школам'!C30</f>
        <v>0</v>
      </c>
      <c r="AI29" s="79">
        <f>AE29*'Нормы по школам'!F30/'Нормы по школам'!C30</f>
        <v>0</v>
      </c>
      <c r="AJ29" s="80">
        <f>AE29*'Нормы по школам'!G30/'Нормы по школам'!C30</f>
        <v>0</v>
      </c>
      <c r="AK29" s="121"/>
      <c r="AL29" s="118">
        <f>AK29*'Нормы по школам'!I30/'Нормы по школам'!H30</f>
        <v>0</v>
      </c>
      <c r="AM29" s="114">
        <f>AL29/('Нормы по школам'!I30/100*60)*100</f>
        <v>0</v>
      </c>
      <c r="AN29" s="81">
        <f>AL29*'Нормы по школам'!J30/'Нормы по школам'!I30</f>
        <v>0</v>
      </c>
      <c r="AO29" s="81">
        <f>AL29*'Нормы по школам'!K30/'Нормы по школам'!I30</f>
        <v>0</v>
      </c>
      <c r="AP29" s="81">
        <f>AL29*'Нормы по школам'!L30/'Нормы по школам'!I30</f>
        <v>0</v>
      </c>
      <c r="AQ29" s="82">
        <f>AL29*'Нормы по школам'!M30/'Нормы по школам'!I30</f>
        <v>0</v>
      </c>
    </row>
    <row r="30" spans="1:43" s="27" customFormat="1" ht="15" customHeight="1">
      <c r="A30" s="177" t="s">
        <v>11</v>
      </c>
      <c r="B30" s="102"/>
      <c r="C30" s="118">
        <f t="shared" si="0"/>
        <v>0</v>
      </c>
      <c r="D30" s="114">
        <f>C30/('Нормы по школам'!C31/100*25)*100</f>
        <v>0</v>
      </c>
      <c r="E30" s="79">
        <f>C30*'Нормы по школам'!D31/'Нормы по школам'!C31</f>
        <v>0</v>
      </c>
      <c r="F30" s="79">
        <f>C30*'Нормы по школам'!E31/'Нормы по школам'!C31</f>
        <v>0</v>
      </c>
      <c r="G30" s="79">
        <f>C30*'Нормы по школам'!F31/'Нормы по школам'!C31</f>
        <v>0</v>
      </c>
      <c r="H30" s="80">
        <f>C30*'Нормы по школам'!G31/'Нормы по школам'!C31</f>
        <v>0</v>
      </c>
      <c r="I30" s="102"/>
      <c r="J30" s="118">
        <f t="shared" si="1"/>
        <v>0</v>
      </c>
      <c r="K30" s="114">
        <f>J30/('Нормы по школам'!I31/100*25)*100</f>
        <v>0</v>
      </c>
      <c r="L30" s="81">
        <f>J30*'Нормы по школам'!J31/'Нормы по школам'!I31</f>
        <v>0</v>
      </c>
      <c r="M30" s="81">
        <f>J30*'Нормы по школам'!K31/'Нормы по школам'!I31</f>
        <v>0</v>
      </c>
      <c r="N30" s="81">
        <f>J30*'Нормы по школам'!L31/'Нормы по школам'!I31</f>
        <v>0</v>
      </c>
      <c r="O30" s="82">
        <f>J30*'Нормы по школам'!M31/'Нормы по школам'!I31</f>
        <v>0</v>
      </c>
      <c r="P30" s="124"/>
      <c r="Q30" s="118">
        <f aca="true" t="shared" si="4" ref="Q30:Q35">P30</f>
        <v>0</v>
      </c>
      <c r="R30" s="114">
        <f>Q30/('Нормы по школам'!C31/100*35)*100</f>
        <v>0</v>
      </c>
      <c r="S30" s="79">
        <f>Q30*'Нормы по школам'!D31/'Нормы по школам'!C31</f>
        <v>0</v>
      </c>
      <c r="T30" s="79">
        <f>Q30*'Нормы по школам'!E31/'Нормы по школам'!C31</f>
        <v>0</v>
      </c>
      <c r="U30" s="79">
        <f>Q30*'Нормы по школам'!F31/'Нормы по школам'!C31</f>
        <v>0</v>
      </c>
      <c r="V30" s="80">
        <f>Q30*'Нормы по школам'!G31/'Нормы по школам'!C31</f>
        <v>0</v>
      </c>
      <c r="W30" s="124"/>
      <c r="X30" s="126">
        <f t="shared" si="2"/>
        <v>0</v>
      </c>
      <c r="Y30" s="114">
        <f>X30/('Нормы по школам'!I31/100*35)*100</f>
        <v>0</v>
      </c>
      <c r="Z30" s="81">
        <f>X30*'Нормы по школам'!J31/'Нормы по школам'!I31</f>
        <v>0</v>
      </c>
      <c r="AA30" s="81">
        <f>X30*'Нормы по школам'!K31/'Нормы по школам'!I31</f>
        <v>0</v>
      </c>
      <c r="AB30" s="81">
        <f>X30*'Нормы по школам'!L31/'Нормы по школам'!I31</f>
        <v>0</v>
      </c>
      <c r="AC30" s="82">
        <f>X30*'Нормы по школам'!M31/'Нормы по школам'!I31</f>
        <v>0</v>
      </c>
      <c r="AD30" s="121"/>
      <c r="AE30" s="118">
        <f aca="true" t="shared" si="5" ref="AE30:AE35">AD30</f>
        <v>0</v>
      </c>
      <c r="AF30" s="114">
        <f>AE30/('Нормы по школам'!C31/100*60)*100</f>
        <v>0</v>
      </c>
      <c r="AG30" s="79">
        <f>AE30*'Нормы по школам'!D31/'Нормы по школам'!C31</f>
        <v>0</v>
      </c>
      <c r="AH30" s="79">
        <f>AE30*'Нормы по школам'!E31/'Нормы по школам'!C31</f>
        <v>0</v>
      </c>
      <c r="AI30" s="79">
        <f>AE30*'Нормы по школам'!F31/'Нормы по школам'!C31</f>
        <v>0</v>
      </c>
      <c r="AJ30" s="80">
        <f>AE30*'Нормы по школам'!G31/'Нормы по школам'!C31</f>
        <v>0</v>
      </c>
      <c r="AK30" s="121"/>
      <c r="AL30" s="118">
        <f t="shared" si="3"/>
        <v>0</v>
      </c>
      <c r="AM30" s="114">
        <f>AL30/('Нормы по школам'!I31/100*60)*100</f>
        <v>0</v>
      </c>
      <c r="AN30" s="81">
        <f>AL30*'Нормы по школам'!J31/'Нормы по школам'!I31</f>
        <v>0</v>
      </c>
      <c r="AO30" s="81">
        <f>AL30*'Нормы по школам'!K31/'Нормы по школам'!I31</f>
        <v>0</v>
      </c>
      <c r="AP30" s="81">
        <f>AL30*'Нормы по школам'!L31/'Нормы по школам'!I31</f>
        <v>0</v>
      </c>
      <c r="AQ30" s="82">
        <f>AL30*'Нормы по школам'!M31/'Нормы по школам'!I31</f>
        <v>0</v>
      </c>
    </row>
    <row r="31" spans="1:43" s="27" customFormat="1" ht="15" customHeight="1">
      <c r="A31" s="173" t="s">
        <v>10</v>
      </c>
      <c r="B31" s="102"/>
      <c r="C31" s="118">
        <f t="shared" si="0"/>
        <v>0</v>
      </c>
      <c r="D31" s="114">
        <f>C31/('Нормы по школам'!C32/100*25)*100</f>
        <v>0</v>
      </c>
      <c r="E31" s="79">
        <f>C31*'Нормы по школам'!D32/'Нормы по школам'!C32</f>
        <v>0</v>
      </c>
      <c r="F31" s="79">
        <f>C31*'Нормы по школам'!E32/'Нормы по школам'!C32</f>
        <v>0</v>
      </c>
      <c r="G31" s="79">
        <f>C31*'Нормы по школам'!F32/'Нормы по школам'!C32</f>
        <v>0</v>
      </c>
      <c r="H31" s="80">
        <f>C31*'Нормы по школам'!G32/'Нормы по школам'!C32</f>
        <v>0</v>
      </c>
      <c r="I31" s="102"/>
      <c r="J31" s="118">
        <f t="shared" si="1"/>
        <v>0</v>
      </c>
      <c r="K31" s="114">
        <f>J31/('Нормы по школам'!I32/100*25)*100</f>
        <v>0</v>
      </c>
      <c r="L31" s="81">
        <f>J31*'Нормы по школам'!J32/'Нормы по школам'!I32</f>
        <v>0</v>
      </c>
      <c r="M31" s="81">
        <f>J31*'Нормы по школам'!K32/'Нормы по школам'!I32</f>
        <v>0</v>
      </c>
      <c r="N31" s="81">
        <f>J31*'Нормы по школам'!L32/'Нормы по школам'!I32</f>
        <v>0</v>
      </c>
      <c r="O31" s="82">
        <f>J31*'Нормы по школам'!M32/'Нормы по школам'!I32</f>
        <v>0</v>
      </c>
      <c r="P31" s="124"/>
      <c r="Q31" s="118">
        <f t="shared" si="4"/>
        <v>0</v>
      </c>
      <c r="R31" s="114">
        <f>Q31/('Нормы по школам'!C32/100*35)*100</f>
        <v>0</v>
      </c>
      <c r="S31" s="79">
        <f>Q31*'Нормы по школам'!D32/'Нормы по школам'!C32</f>
        <v>0</v>
      </c>
      <c r="T31" s="79">
        <f>Q31*'Нормы по школам'!E32/'Нормы по школам'!C32</f>
        <v>0</v>
      </c>
      <c r="U31" s="79">
        <f>Q31*'Нормы по школам'!F32/'Нормы по школам'!C32</f>
        <v>0</v>
      </c>
      <c r="V31" s="80">
        <f>Q31*'Нормы по школам'!G32/'Нормы по школам'!C32</f>
        <v>0</v>
      </c>
      <c r="W31" s="124"/>
      <c r="X31" s="126">
        <f t="shared" si="2"/>
        <v>0</v>
      </c>
      <c r="Y31" s="114">
        <f>X31/('Нормы по школам'!I32/100*35)*100</f>
        <v>0</v>
      </c>
      <c r="Z31" s="81">
        <f>X31*'Нормы по школам'!J32/'Нормы по школам'!I32</f>
        <v>0</v>
      </c>
      <c r="AA31" s="81">
        <f>X31*'Нормы по школам'!K32/'Нормы по школам'!I32</f>
        <v>0</v>
      </c>
      <c r="AB31" s="81">
        <f>X31*'Нормы по школам'!L32/'Нормы по школам'!I32</f>
        <v>0</v>
      </c>
      <c r="AC31" s="82">
        <f>X31*'Нормы по школам'!M32/'Нормы по школам'!I32</f>
        <v>0</v>
      </c>
      <c r="AD31" s="121"/>
      <c r="AE31" s="118">
        <f t="shared" si="5"/>
        <v>0</v>
      </c>
      <c r="AF31" s="114">
        <f>AE31/('Нормы по школам'!C32/100*60)*100</f>
        <v>0</v>
      </c>
      <c r="AG31" s="79">
        <f>AE31*'Нормы по школам'!D32/'Нормы по школам'!C32</f>
        <v>0</v>
      </c>
      <c r="AH31" s="79">
        <f>AE31*'Нормы по школам'!E32/'Нормы по школам'!C32</f>
        <v>0</v>
      </c>
      <c r="AI31" s="79">
        <f>AE31*'Нормы по школам'!F32/'Нормы по школам'!C32</f>
        <v>0</v>
      </c>
      <c r="AJ31" s="80">
        <f>AE31*'Нормы по школам'!G32/'Нормы по школам'!C32</f>
        <v>0</v>
      </c>
      <c r="AK31" s="121"/>
      <c r="AL31" s="118">
        <f t="shared" si="3"/>
        <v>0</v>
      </c>
      <c r="AM31" s="114">
        <f>AL31/('Нормы по школам'!I32/100*60)*100</f>
        <v>0</v>
      </c>
      <c r="AN31" s="81">
        <f>AL31*'Нормы по школам'!J32/'Нормы по школам'!I32</f>
        <v>0</v>
      </c>
      <c r="AO31" s="81">
        <f>AL31*'Нормы по школам'!K32/'Нормы по школам'!I32</f>
        <v>0</v>
      </c>
      <c r="AP31" s="81">
        <f>AL31*'Нормы по школам'!L32/'Нормы по школам'!I32</f>
        <v>0</v>
      </c>
      <c r="AQ31" s="82">
        <f>AL31*'Нормы по школам'!M32/'Нормы по школам'!I32</f>
        <v>0</v>
      </c>
    </row>
    <row r="32" spans="1:43" ht="15" customHeight="1">
      <c r="A32" s="170" t="s">
        <v>17</v>
      </c>
      <c r="B32" s="102"/>
      <c r="C32" s="118">
        <f t="shared" si="0"/>
        <v>0</v>
      </c>
      <c r="D32" s="114">
        <f>C32/('Нормы по школам'!C33/100*25)*100</f>
        <v>0</v>
      </c>
      <c r="E32" s="79">
        <f>C32*'Нормы по школам'!D33/'Нормы по школам'!C33</f>
        <v>0</v>
      </c>
      <c r="F32" s="79">
        <f>C32*'Нормы по школам'!E33/'Нормы по школам'!C33</f>
        <v>0</v>
      </c>
      <c r="G32" s="79">
        <f>C32*'Нормы по школам'!F33/'Нормы по школам'!C33</f>
        <v>0</v>
      </c>
      <c r="H32" s="80">
        <f>C32*'Нормы по школам'!G33/'Нормы по школам'!C33</f>
        <v>0</v>
      </c>
      <c r="I32" s="102"/>
      <c r="J32" s="118">
        <f t="shared" si="1"/>
        <v>0</v>
      </c>
      <c r="K32" s="114">
        <f>J32/('Нормы по школам'!I33/100*25)*100</f>
        <v>0</v>
      </c>
      <c r="L32" s="81">
        <f>J32*'Нормы по школам'!J33/'Нормы по школам'!I33</f>
        <v>0</v>
      </c>
      <c r="M32" s="81">
        <f>J32*'Нормы по школам'!K33/'Нормы по школам'!I33</f>
        <v>0</v>
      </c>
      <c r="N32" s="81">
        <f>J32*'Нормы по школам'!L33/'Нормы по школам'!I33</f>
        <v>0</v>
      </c>
      <c r="O32" s="82">
        <f>J32*'Нормы по школам'!M33/'Нормы по школам'!I33</f>
        <v>0</v>
      </c>
      <c r="P32" s="124"/>
      <c r="Q32" s="118">
        <f t="shared" si="4"/>
        <v>0</v>
      </c>
      <c r="R32" s="114">
        <f>Q32/('Нормы по школам'!C33/100*35)*100</f>
        <v>0</v>
      </c>
      <c r="S32" s="79">
        <f>Q32*'Нормы по школам'!D33/'Нормы по школам'!C33</f>
        <v>0</v>
      </c>
      <c r="T32" s="79">
        <f>Q32*'Нормы по школам'!E33/'Нормы по школам'!C33</f>
        <v>0</v>
      </c>
      <c r="U32" s="79">
        <f>Q32*'Нормы по школам'!F33/'Нормы по школам'!C33</f>
        <v>0</v>
      </c>
      <c r="V32" s="80">
        <f>Q32*'Нормы по школам'!G33/'Нормы по школам'!C33</f>
        <v>0</v>
      </c>
      <c r="W32" s="124"/>
      <c r="X32" s="126">
        <f t="shared" si="2"/>
        <v>0</v>
      </c>
      <c r="Y32" s="114">
        <f>X32/('Нормы по школам'!I33/100*35)*100</f>
        <v>0</v>
      </c>
      <c r="Z32" s="81">
        <f>X32*'Нормы по школам'!J33/'Нормы по школам'!I33</f>
        <v>0</v>
      </c>
      <c r="AA32" s="81">
        <f>X32*'Нормы по школам'!K33/'Нормы по школам'!I33</f>
        <v>0</v>
      </c>
      <c r="AB32" s="81">
        <f>X32*'Нормы по школам'!L33/'Нормы по школам'!I33</f>
        <v>0</v>
      </c>
      <c r="AC32" s="82">
        <f>X32*'Нормы по школам'!M33/'Нормы по школам'!I33</f>
        <v>0</v>
      </c>
      <c r="AD32" s="121"/>
      <c r="AE32" s="118">
        <f t="shared" si="5"/>
        <v>0</v>
      </c>
      <c r="AF32" s="114">
        <f>AE32/('Нормы по школам'!C33/100*60)*100</f>
        <v>0</v>
      </c>
      <c r="AG32" s="79">
        <f>AE32*'Нормы по школам'!D33/'Нормы по школам'!C33</f>
        <v>0</v>
      </c>
      <c r="AH32" s="79">
        <f>AE32*'Нормы по школам'!E33/'Нормы по школам'!C33</f>
        <v>0</v>
      </c>
      <c r="AI32" s="79">
        <f>AE32*'Нормы по школам'!F33/'Нормы по школам'!C33</f>
        <v>0</v>
      </c>
      <c r="AJ32" s="80">
        <f>AE32*'Нормы по школам'!G33/'Нормы по школам'!C33</f>
        <v>0</v>
      </c>
      <c r="AK32" s="121"/>
      <c r="AL32" s="118">
        <f t="shared" si="3"/>
        <v>0</v>
      </c>
      <c r="AM32" s="114">
        <f>AL32/('Нормы по школам'!I33/100*60)*100</f>
        <v>0</v>
      </c>
      <c r="AN32" s="81">
        <f>AL32*'Нормы по школам'!J33/'Нормы по школам'!I33</f>
        <v>0</v>
      </c>
      <c r="AO32" s="81">
        <f>AL32*'Нормы по школам'!K33/'Нормы по школам'!I33</f>
        <v>0</v>
      </c>
      <c r="AP32" s="81">
        <f>AL32*'Нормы по школам'!L33/'Нормы по школам'!I33</f>
        <v>0</v>
      </c>
      <c r="AQ32" s="82">
        <f>AL32*'Нормы по школам'!M33/'Нормы по школам'!I33</f>
        <v>0</v>
      </c>
    </row>
    <row r="33" spans="1:43" ht="15" customHeight="1">
      <c r="A33" s="170" t="s">
        <v>26</v>
      </c>
      <c r="B33" s="102"/>
      <c r="C33" s="118">
        <f t="shared" si="0"/>
        <v>0</v>
      </c>
      <c r="D33" s="114">
        <f>C33/('Нормы по школам'!C34/100*25)*100</f>
        <v>0</v>
      </c>
      <c r="E33" s="79">
        <f>C33*'Нормы по школам'!D34/'Нормы по школам'!C34</f>
        <v>0</v>
      </c>
      <c r="F33" s="79">
        <f>C33*'Нормы по школам'!E34/'Нормы по школам'!C34</f>
        <v>0</v>
      </c>
      <c r="G33" s="79">
        <f>C33*'Нормы по школам'!F34/'Нормы по школам'!C34</f>
        <v>0</v>
      </c>
      <c r="H33" s="80">
        <f>C33*'Нормы по школам'!G34/'Нормы по школам'!C34</f>
        <v>0</v>
      </c>
      <c r="I33" s="102"/>
      <c r="J33" s="118">
        <f t="shared" si="1"/>
        <v>0</v>
      </c>
      <c r="K33" s="114">
        <f>J33/('Нормы по школам'!I34/100*25)*100</f>
        <v>0</v>
      </c>
      <c r="L33" s="81">
        <f>J33*'Нормы по школам'!J34/'Нормы по школам'!I34</f>
        <v>0</v>
      </c>
      <c r="M33" s="81">
        <f>J33*'Нормы по школам'!K34/'Нормы по школам'!I34</f>
        <v>0</v>
      </c>
      <c r="N33" s="81">
        <f>J33*'Нормы по школам'!L34/'Нормы по школам'!I34</f>
        <v>0</v>
      </c>
      <c r="O33" s="82">
        <f>J33*'Нормы по школам'!M34/'Нормы по школам'!I34</f>
        <v>0</v>
      </c>
      <c r="P33" s="124"/>
      <c r="Q33" s="118">
        <f t="shared" si="4"/>
        <v>0</v>
      </c>
      <c r="R33" s="114">
        <f>Q33/('Нормы по школам'!C34/100*35)*100</f>
        <v>0</v>
      </c>
      <c r="S33" s="79">
        <f>Q33*'Нормы по школам'!D34/'Нормы по школам'!C34</f>
        <v>0</v>
      </c>
      <c r="T33" s="79">
        <f>Q33*'Нормы по школам'!E34/'Нормы по школам'!C34</f>
        <v>0</v>
      </c>
      <c r="U33" s="79">
        <f>Q33*'Нормы по школам'!F34/'Нормы по школам'!C34</f>
        <v>0</v>
      </c>
      <c r="V33" s="80">
        <f>Q33*'Нормы по школам'!G34/'Нормы по школам'!C34</f>
        <v>0</v>
      </c>
      <c r="W33" s="124"/>
      <c r="X33" s="126">
        <f t="shared" si="2"/>
        <v>0</v>
      </c>
      <c r="Y33" s="114">
        <f>X33/('Нормы по школам'!I34/100*35)*100</f>
        <v>0</v>
      </c>
      <c r="Z33" s="81">
        <f>X33*'Нормы по школам'!J34/'Нормы по школам'!I34</f>
        <v>0</v>
      </c>
      <c r="AA33" s="81">
        <f>X33*'Нормы по школам'!K34/'Нормы по школам'!I34</f>
        <v>0</v>
      </c>
      <c r="AB33" s="81">
        <f>X33*'Нормы по школам'!L34/'Нормы по школам'!I34</f>
        <v>0</v>
      </c>
      <c r="AC33" s="82">
        <f>X33*'Нормы по школам'!M34/'Нормы по школам'!I34</f>
        <v>0</v>
      </c>
      <c r="AD33" s="121"/>
      <c r="AE33" s="118">
        <f t="shared" si="5"/>
        <v>0</v>
      </c>
      <c r="AF33" s="114">
        <f>AE33/('Нормы по школам'!C34/100*60)*100</f>
        <v>0</v>
      </c>
      <c r="AG33" s="79">
        <f>AE33*'Нормы по школам'!D34/'Нормы по школам'!C34</f>
        <v>0</v>
      </c>
      <c r="AH33" s="79">
        <f>AE33*'Нормы по школам'!E34/'Нормы по школам'!C34</f>
        <v>0</v>
      </c>
      <c r="AI33" s="79">
        <f>AE33*'Нормы по школам'!F34/'Нормы по школам'!C34</f>
        <v>0</v>
      </c>
      <c r="AJ33" s="80">
        <f>AE33*'Нормы по школам'!G34/'Нормы по школам'!C34</f>
        <v>0</v>
      </c>
      <c r="AK33" s="121"/>
      <c r="AL33" s="118">
        <f t="shared" si="3"/>
        <v>0</v>
      </c>
      <c r="AM33" s="114">
        <f>AL33/('Нормы по школам'!I34/100*60)*100</f>
        <v>0</v>
      </c>
      <c r="AN33" s="81">
        <f>AL33*'Нормы по школам'!J34/'Нормы по школам'!I34</f>
        <v>0</v>
      </c>
      <c r="AO33" s="81">
        <f>AL33*'Нормы по школам'!K34/'Нормы по школам'!I34</f>
        <v>0</v>
      </c>
      <c r="AP33" s="81">
        <f>AL33*'Нормы по школам'!L34/'Нормы по школам'!I34</f>
        <v>0</v>
      </c>
      <c r="AQ33" s="82">
        <f>AL33*'Нормы по школам'!M34/'Нормы по школам'!I34</f>
        <v>0</v>
      </c>
    </row>
    <row r="34" spans="1:43" ht="15" customHeight="1">
      <c r="A34" s="170" t="s">
        <v>19</v>
      </c>
      <c r="B34" s="102"/>
      <c r="C34" s="118">
        <f t="shared" si="0"/>
        <v>0</v>
      </c>
      <c r="D34" s="114">
        <f>C34/('Нормы по школам'!C35/100*25)*100</f>
        <v>0</v>
      </c>
      <c r="E34" s="79">
        <f>C34*'Нормы по школам'!D35/'Нормы по школам'!C35</f>
        <v>0</v>
      </c>
      <c r="F34" s="79">
        <f>C34*'Нормы по школам'!E35/'Нормы по школам'!C35</f>
        <v>0</v>
      </c>
      <c r="G34" s="79">
        <f>C34*'Нормы по школам'!F35/'Нормы по школам'!C35</f>
        <v>0</v>
      </c>
      <c r="H34" s="80">
        <f>C34*'Нормы по школам'!G35/'Нормы по школам'!C35</f>
        <v>0</v>
      </c>
      <c r="I34" s="102"/>
      <c r="J34" s="118">
        <f t="shared" si="1"/>
        <v>0</v>
      </c>
      <c r="K34" s="114">
        <f>J34/('Нормы по школам'!I35/100*25)*100</f>
        <v>0</v>
      </c>
      <c r="L34" s="81">
        <f>J34*'Нормы по школам'!J35/'Нормы по школам'!I35</f>
        <v>0</v>
      </c>
      <c r="M34" s="81">
        <f>J34*'Нормы по школам'!K35/'Нормы по школам'!I35</f>
        <v>0</v>
      </c>
      <c r="N34" s="81">
        <f>J34*'Нормы по школам'!L35/'Нормы по школам'!I35</f>
        <v>0</v>
      </c>
      <c r="O34" s="82">
        <f>J34*'Нормы по школам'!M35/'Нормы по школам'!I35</f>
        <v>0</v>
      </c>
      <c r="P34" s="124"/>
      <c r="Q34" s="118">
        <f t="shared" si="4"/>
        <v>0</v>
      </c>
      <c r="R34" s="114">
        <f>Q34/('Нормы по школам'!C35/100*35)*100</f>
        <v>0</v>
      </c>
      <c r="S34" s="79">
        <f>Q34*'Нормы по школам'!D35/'Нормы по школам'!C35</f>
        <v>0</v>
      </c>
      <c r="T34" s="79">
        <f>Q34*'Нормы по школам'!E35/'Нормы по школам'!C35</f>
        <v>0</v>
      </c>
      <c r="U34" s="79">
        <f>Q34*'Нормы по школам'!F35/'Нормы по школам'!C35</f>
        <v>0</v>
      </c>
      <c r="V34" s="80">
        <f>Q34*'Нормы по школам'!G35/'Нормы по школам'!C35</f>
        <v>0</v>
      </c>
      <c r="W34" s="124"/>
      <c r="X34" s="126">
        <f t="shared" si="2"/>
        <v>0</v>
      </c>
      <c r="Y34" s="114">
        <f>X34/('Нормы по школам'!I35/100*35)*100</f>
        <v>0</v>
      </c>
      <c r="Z34" s="81">
        <f>X34*'Нормы по школам'!J35/'Нормы по школам'!I35</f>
        <v>0</v>
      </c>
      <c r="AA34" s="81">
        <f>X34*'Нормы по школам'!K35/'Нормы по школам'!I35</f>
        <v>0</v>
      </c>
      <c r="AB34" s="81">
        <f>X34*'Нормы по школам'!L35/'Нормы по школам'!I35</f>
        <v>0</v>
      </c>
      <c r="AC34" s="82">
        <f>X34*'Нормы по школам'!M35/'Нормы по школам'!I35</f>
        <v>0</v>
      </c>
      <c r="AD34" s="121"/>
      <c r="AE34" s="118">
        <f t="shared" si="5"/>
        <v>0</v>
      </c>
      <c r="AF34" s="114">
        <f>AE34/('Нормы по школам'!C35/100*60)*100</f>
        <v>0</v>
      </c>
      <c r="AG34" s="79">
        <f>AE34*'Нормы по школам'!D35/'Нормы по школам'!C35</f>
        <v>0</v>
      </c>
      <c r="AH34" s="79">
        <f>AE34*'Нормы по школам'!E35/'Нормы по школам'!C35</f>
        <v>0</v>
      </c>
      <c r="AI34" s="79">
        <f>AE34*'Нормы по школам'!F35/'Нормы по школам'!C35</f>
        <v>0</v>
      </c>
      <c r="AJ34" s="80">
        <f>AE34*'Нормы по школам'!G35/'Нормы по школам'!C35</f>
        <v>0</v>
      </c>
      <c r="AK34" s="121"/>
      <c r="AL34" s="118">
        <f t="shared" si="3"/>
        <v>0</v>
      </c>
      <c r="AM34" s="114">
        <f>AL34/('Нормы по школам'!I35/100*60)*100</f>
        <v>0</v>
      </c>
      <c r="AN34" s="81">
        <f>AL34*'Нормы по школам'!J35/'Нормы по школам'!I35</f>
        <v>0</v>
      </c>
      <c r="AO34" s="81">
        <f>AL34*'Нормы по школам'!K35/'Нормы по школам'!I35</f>
        <v>0</v>
      </c>
      <c r="AP34" s="81">
        <f>AL34*'Нормы по школам'!L35/'Нормы по школам'!I35</f>
        <v>0</v>
      </c>
      <c r="AQ34" s="82">
        <f>AL34*'Нормы по школам'!M35/'Нормы по школам'!I35</f>
        <v>0</v>
      </c>
    </row>
    <row r="35" spans="1:43" ht="15" customHeight="1" thickBot="1">
      <c r="A35" s="178" t="s">
        <v>18</v>
      </c>
      <c r="B35" s="103"/>
      <c r="C35" s="119">
        <f>B35</f>
        <v>0</v>
      </c>
      <c r="D35" s="161">
        <f>C35/('Нормы по школам'!C36/100*25)*100</f>
        <v>0</v>
      </c>
      <c r="E35" s="99">
        <f>C35*'Нормы по школам'!D36/'Нормы по школам'!C36</f>
        <v>0</v>
      </c>
      <c r="F35" s="99">
        <f>C35*'Нормы по школам'!E36/'Нормы по школам'!C36</f>
        <v>0</v>
      </c>
      <c r="G35" s="99">
        <f>C35*'Нормы по школам'!F36/'Нормы по школам'!C36</f>
        <v>0</v>
      </c>
      <c r="H35" s="100">
        <f>C35*'Нормы по школам'!G36/'Нормы по школам'!C36</f>
        <v>0</v>
      </c>
      <c r="I35" s="103"/>
      <c r="J35" s="119">
        <f>I35</f>
        <v>0</v>
      </c>
      <c r="K35" s="161">
        <f>J35/('Нормы по школам'!I36/100*25)*100</f>
        <v>0</v>
      </c>
      <c r="L35" s="115">
        <f>J35*'Нормы по школам'!J36/'Нормы по школам'!I36</f>
        <v>0</v>
      </c>
      <c r="M35" s="115">
        <f>J35*'Нормы по школам'!K36/'Нормы по школам'!I36</f>
        <v>0</v>
      </c>
      <c r="N35" s="115">
        <f>J35*'Нормы по школам'!L36/'Нормы по школам'!I36</f>
        <v>0</v>
      </c>
      <c r="O35" s="116">
        <f>J35*'Нормы по школам'!M36/'Нормы по школам'!I36</f>
        <v>0</v>
      </c>
      <c r="P35" s="125"/>
      <c r="Q35" s="119">
        <f t="shared" si="4"/>
        <v>0</v>
      </c>
      <c r="R35" s="161">
        <f>Q35/('Нормы по школам'!C36/100*35)*100</f>
        <v>0</v>
      </c>
      <c r="S35" s="99">
        <f>Q35*'Нормы по школам'!D36/'Нормы по школам'!C36</f>
        <v>0</v>
      </c>
      <c r="T35" s="99">
        <f>Q35*'Нормы по школам'!E36/'Нормы по школам'!C36</f>
        <v>0</v>
      </c>
      <c r="U35" s="99">
        <f>Q35*'Нормы по школам'!F36/'Нормы по школам'!C36</f>
        <v>0</v>
      </c>
      <c r="V35" s="100">
        <f>Q35*'Нормы по школам'!G36/'Нормы по школам'!C36</f>
        <v>0</v>
      </c>
      <c r="W35" s="125"/>
      <c r="X35" s="128">
        <f>W35</f>
        <v>0</v>
      </c>
      <c r="Y35" s="161">
        <f>X35/('Нормы по школам'!I36/100*35)*100</f>
        <v>0</v>
      </c>
      <c r="Z35" s="115">
        <f>X35*'Нормы по школам'!J36/'Нормы по школам'!I36</f>
        <v>0</v>
      </c>
      <c r="AA35" s="115">
        <f>X35*'Нормы по школам'!K36/'Нормы по школам'!I36</f>
        <v>0</v>
      </c>
      <c r="AB35" s="115">
        <f>X35*'Нормы по школам'!L36/'Нормы по школам'!I36</f>
        <v>0</v>
      </c>
      <c r="AC35" s="116">
        <f>X35*'Нормы по школам'!M36/'Нормы по школам'!I36</f>
        <v>0</v>
      </c>
      <c r="AD35" s="122"/>
      <c r="AE35" s="119">
        <f t="shared" si="5"/>
        <v>0</v>
      </c>
      <c r="AF35" s="161">
        <f>AE35/('Нормы по школам'!C36/100*60)*100</f>
        <v>0</v>
      </c>
      <c r="AG35" s="99">
        <f>AE35*'Нормы по школам'!D36/'Нормы по школам'!C36</f>
        <v>0</v>
      </c>
      <c r="AH35" s="99">
        <f>AE35*'Нормы по школам'!E36/'Нормы по школам'!C36</f>
        <v>0</v>
      </c>
      <c r="AI35" s="99">
        <f>AE35*'Нормы по школам'!F36/'Нормы по школам'!C36</f>
        <v>0</v>
      </c>
      <c r="AJ35" s="100">
        <f>AE35*'Нормы по школам'!G36/'Нормы по школам'!C36</f>
        <v>0</v>
      </c>
      <c r="AK35" s="122"/>
      <c r="AL35" s="119">
        <f>AK35</f>
        <v>0</v>
      </c>
      <c r="AM35" s="161">
        <f>AL35/('Нормы по школам'!I36/100*60)*100</f>
        <v>0</v>
      </c>
      <c r="AN35" s="115">
        <f>AL35*'Нормы по школам'!J36/'Нормы по школам'!I36</f>
        <v>0</v>
      </c>
      <c r="AO35" s="115">
        <f>AL35*'Нормы по школам'!K36/'Нормы по школам'!I36</f>
        <v>0</v>
      </c>
      <c r="AP35" s="115">
        <f>AL35*'Нормы по школам'!L36/'Нормы по школам'!I36</f>
        <v>0</v>
      </c>
      <c r="AQ35" s="116">
        <f>AL35*'Нормы по школам'!M36/'Нормы по школам'!I36</f>
        <v>0</v>
      </c>
    </row>
    <row r="36" spans="1:43" ht="19.5" customHeight="1">
      <c r="A36" s="83" t="s">
        <v>24</v>
      </c>
      <c r="B36" s="84"/>
      <c r="C36" s="84"/>
      <c r="D36" s="85"/>
      <c r="E36" s="97" t="s">
        <v>20</v>
      </c>
      <c r="F36" s="98" t="s">
        <v>21</v>
      </c>
      <c r="G36" s="98" t="s">
        <v>22</v>
      </c>
      <c r="H36" s="112" t="s">
        <v>23</v>
      </c>
      <c r="I36" s="133"/>
      <c r="J36" s="86"/>
      <c r="K36" s="86"/>
      <c r="L36" s="97" t="s">
        <v>20</v>
      </c>
      <c r="M36" s="98" t="s">
        <v>21</v>
      </c>
      <c r="N36" s="98" t="s">
        <v>22</v>
      </c>
      <c r="O36" s="112" t="s">
        <v>23</v>
      </c>
      <c r="P36" s="84"/>
      <c r="Q36" s="84"/>
      <c r="R36" s="85"/>
      <c r="S36" s="97" t="s">
        <v>20</v>
      </c>
      <c r="T36" s="98" t="s">
        <v>21</v>
      </c>
      <c r="U36" s="98" t="s">
        <v>22</v>
      </c>
      <c r="V36" s="112" t="s">
        <v>23</v>
      </c>
      <c r="W36" s="86"/>
      <c r="X36" s="86"/>
      <c r="Y36" s="86"/>
      <c r="Z36" s="97" t="s">
        <v>20</v>
      </c>
      <c r="AA36" s="98" t="s">
        <v>21</v>
      </c>
      <c r="AB36" s="98" t="s">
        <v>22</v>
      </c>
      <c r="AC36" s="112" t="s">
        <v>23</v>
      </c>
      <c r="AD36" s="84"/>
      <c r="AE36" s="84"/>
      <c r="AF36" s="85"/>
      <c r="AG36" s="97" t="s">
        <v>20</v>
      </c>
      <c r="AH36" s="98" t="s">
        <v>21</v>
      </c>
      <c r="AI36" s="98" t="s">
        <v>22</v>
      </c>
      <c r="AJ36" s="112" t="s">
        <v>23</v>
      </c>
      <c r="AK36" s="86"/>
      <c r="AL36" s="86"/>
      <c r="AM36" s="86"/>
      <c r="AN36" s="97" t="s">
        <v>20</v>
      </c>
      <c r="AO36" s="98" t="s">
        <v>21</v>
      </c>
      <c r="AP36" s="98" t="s">
        <v>22</v>
      </c>
      <c r="AQ36" s="112" t="s">
        <v>23</v>
      </c>
    </row>
    <row r="37" spans="1:43" ht="19.5" customHeight="1">
      <c r="A37" s="34" t="s">
        <v>37</v>
      </c>
      <c r="B37" s="87"/>
      <c r="C37" s="87"/>
      <c r="D37" s="88"/>
      <c r="E37" s="148">
        <f>SUM(E4:E35)</f>
        <v>0</v>
      </c>
      <c r="F37" s="149">
        <f>SUM(F4:F35)</f>
        <v>0</v>
      </c>
      <c r="G37" s="149">
        <f>SUM(G4:G35)</f>
        <v>0</v>
      </c>
      <c r="H37" s="150">
        <f>SUM(H4:H35)</f>
        <v>0</v>
      </c>
      <c r="I37" s="87"/>
      <c r="J37" s="87"/>
      <c r="K37" s="151"/>
      <c r="L37" s="148">
        <f>SUM(L4:L35)</f>
        <v>0</v>
      </c>
      <c r="M37" s="149">
        <f>SUM(M4:M35)</f>
        <v>0</v>
      </c>
      <c r="N37" s="149">
        <f>SUM(N4:N35)</f>
        <v>0</v>
      </c>
      <c r="O37" s="150">
        <f>SUM(O4:O35)</f>
        <v>0</v>
      </c>
      <c r="P37" s="87"/>
      <c r="Q37" s="87"/>
      <c r="R37" s="88"/>
      <c r="S37" s="148">
        <f>SUM(S4:S35)</f>
        <v>0</v>
      </c>
      <c r="T37" s="149">
        <f>SUM(T4:T35)</f>
        <v>0</v>
      </c>
      <c r="U37" s="149">
        <f>SUM(U4:U35)</f>
        <v>0</v>
      </c>
      <c r="V37" s="150">
        <f>SUM(V4:V35)</f>
        <v>0</v>
      </c>
      <c r="W37" s="89"/>
      <c r="X37" s="89"/>
      <c r="Y37" s="90"/>
      <c r="Z37" s="152">
        <f>SUM(Z4:Z35)</f>
        <v>0</v>
      </c>
      <c r="AA37" s="153">
        <f>SUM(AA4:AA35)</f>
        <v>0</v>
      </c>
      <c r="AB37" s="153">
        <f>SUM(AB4:AB35)</f>
        <v>0</v>
      </c>
      <c r="AC37" s="154">
        <f>SUM(AC4:AC35)</f>
        <v>0</v>
      </c>
      <c r="AD37" s="155"/>
      <c r="AE37" s="155"/>
      <c r="AF37" s="156"/>
      <c r="AG37" s="152">
        <f>SUM(AG4:AG35)</f>
        <v>0</v>
      </c>
      <c r="AH37" s="153">
        <f>SUM(AH4:AH35)</f>
        <v>0</v>
      </c>
      <c r="AI37" s="153">
        <f>SUM(AI4:AI35)</f>
        <v>0</v>
      </c>
      <c r="AJ37" s="154">
        <f>SUM(AJ4:AJ35)</f>
        <v>0</v>
      </c>
      <c r="AK37" s="155"/>
      <c r="AL37" s="155"/>
      <c r="AM37" s="155"/>
      <c r="AN37" s="152">
        <f>SUM(AN4:AN35)</f>
        <v>0</v>
      </c>
      <c r="AO37" s="153">
        <f>SUM(AO4:AO35)</f>
        <v>0</v>
      </c>
      <c r="AP37" s="153">
        <f>SUM(AP4:AP35)</f>
        <v>0</v>
      </c>
      <c r="AQ37" s="154">
        <f>SUM(AQ4:AQ35)</f>
        <v>0</v>
      </c>
    </row>
    <row r="38" spans="1:43" s="207" customFormat="1" ht="19.5" customHeight="1" thickBot="1">
      <c r="A38" s="34" t="s">
        <v>28</v>
      </c>
      <c r="B38" s="199"/>
      <c r="C38" s="199"/>
      <c r="D38" s="204"/>
      <c r="E38" s="200">
        <f>E37/('Нормы по школам'!B38/100*25)*100</f>
        <v>0</v>
      </c>
      <c r="F38" s="201">
        <f>F37/('Нормы по школам'!B39/100*25)*100</f>
        <v>0</v>
      </c>
      <c r="G38" s="201">
        <f>G37/('Нормы по школам'!B40/100*25)*100</f>
        <v>0</v>
      </c>
      <c r="H38" s="202">
        <f>H37/('Нормы по школам'!B41/100*25)*100</f>
        <v>0</v>
      </c>
      <c r="I38" s="199"/>
      <c r="J38" s="199"/>
      <c r="K38" s="204"/>
      <c r="L38" s="200">
        <f>L37/('Нормы по школам'!H38/100*25)*100</f>
        <v>0</v>
      </c>
      <c r="M38" s="201">
        <f>M37/('Нормы по школам'!H39/100*25)*100</f>
        <v>0</v>
      </c>
      <c r="N38" s="201">
        <f>N37/('Нормы по школам'!H40/100*25)*100</f>
        <v>0</v>
      </c>
      <c r="O38" s="202">
        <f>O37/('Нормы по школам'!H41/100*25)*100</f>
        <v>0</v>
      </c>
      <c r="P38" s="199"/>
      <c r="Q38" s="199"/>
      <c r="R38" s="204"/>
      <c r="S38" s="201">
        <f>S37/('Нормы по школам'!B38/100*35)*100</f>
        <v>0</v>
      </c>
      <c r="T38" s="201">
        <f>T37/('Нормы по школам'!B39/100*35)*100</f>
        <v>0</v>
      </c>
      <c r="U38" s="201">
        <f>U37/('Нормы по школам'!B40/100*35)*100</f>
        <v>0</v>
      </c>
      <c r="V38" s="202">
        <f>V37/('Нормы по школам'!B41/100*35)*100</f>
        <v>0</v>
      </c>
      <c r="W38" s="197"/>
      <c r="X38" s="197"/>
      <c r="Y38" s="198"/>
      <c r="Z38" s="200">
        <f>Z37/('Нормы по школам'!H38/100*35)*100</f>
        <v>0</v>
      </c>
      <c r="AA38" s="201">
        <f>AA37/('Нормы по школам'!H39/100*35)*100</f>
        <v>0</v>
      </c>
      <c r="AB38" s="201">
        <f>AB37/('Нормы по школам'!H40/100*35)*100</f>
        <v>0</v>
      </c>
      <c r="AC38" s="202">
        <f>AC37/('Нормы по школам'!H41/100*35)*100</f>
        <v>0</v>
      </c>
      <c r="AD38" s="203"/>
      <c r="AE38" s="203"/>
      <c r="AF38" s="203"/>
      <c r="AG38" s="200">
        <f>AG37/('Нормы по школам'!B38/100*60)*100</f>
        <v>0</v>
      </c>
      <c r="AH38" s="201">
        <f>AH37/('Нормы по школам'!B39/100*60)*100</f>
        <v>0</v>
      </c>
      <c r="AI38" s="201">
        <f>AI37/('Нормы по школам'!B40/100*60)*100</f>
        <v>0</v>
      </c>
      <c r="AJ38" s="202">
        <f>AJ37/('Нормы по школам'!B41/100*60)*100</f>
        <v>0</v>
      </c>
      <c r="AK38" s="203"/>
      <c r="AL38" s="203"/>
      <c r="AM38" s="203"/>
      <c r="AN38" s="200">
        <f>AN37/('Нормы по школам'!H38/100*60)*100</f>
        <v>0</v>
      </c>
      <c r="AO38" s="201">
        <f>AO37/('Нормы по школам'!H39/100*60)*100</f>
        <v>0</v>
      </c>
      <c r="AP38" s="201">
        <f>AP37/('Нормы по школам'!H40/100*60)*100</f>
        <v>0</v>
      </c>
      <c r="AQ38" s="202">
        <f>AQ37/('Нормы по школам'!H41/100*60)*100</f>
        <v>0</v>
      </c>
    </row>
    <row r="39" spans="1:15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15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15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15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15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15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4.25">
      <c r="A45" s="34"/>
      <c r="I45" s="31"/>
      <c r="J45" s="31"/>
      <c r="K45" s="31"/>
      <c r="L45" s="31"/>
      <c r="M45" s="31"/>
      <c r="N45" s="31"/>
      <c r="O45" s="31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  <row r="60" ht="14.25">
      <c r="A60" s="34"/>
    </row>
    <row r="61" ht="14.25">
      <c r="A61" s="34"/>
    </row>
    <row r="62" ht="14.25">
      <c r="A62" s="34"/>
    </row>
    <row r="63" ht="14.25">
      <c r="A63" s="34"/>
    </row>
    <row r="64" ht="14.25">
      <c r="A64" s="34"/>
    </row>
    <row r="65" ht="14.25">
      <c r="A65" s="34"/>
    </row>
    <row r="66" ht="14.25">
      <c r="A66" s="34"/>
    </row>
    <row r="67" ht="14.25">
      <c r="A67" s="34"/>
    </row>
    <row r="68" ht="14.25">
      <c r="A68" s="34"/>
    </row>
    <row r="69" ht="14.25">
      <c r="A69" s="34"/>
    </row>
    <row r="70" ht="14.25">
      <c r="A70" s="34"/>
    </row>
    <row r="71" ht="14.25">
      <c r="A71" s="34"/>
    </row>
    <row r="72" ht="12.75">
      <c r="A72" s="35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rintOptions/>
  <pageMargins left="0.2362204724409449" right="0.2755905511811024" top="0.1968503937007874" bottom="0.15748031496062992" header="0" footer="0"/>
  <pageSetup horizontalDpi="360" verticalDpi="36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2017-11-13T13:17:02Z</cp:lastPrinted>
  <dcterms:created xsi:type="dcterms:W3CDTF">1996-10-08T23:32:33Z</dcterms:created>
  <dcterms:modified xsi:type="dcterms:W3CDTF">2018-02-01T09:36:03Z</dcterms:modified>
  <cp:category/>
  <cp:version/>
  <cp:contentType/>
  <cp:contentStatus/>
</cp:coreProperties>
</file>